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480" windowHeight="7470" tabRatio="599" activeTab="2"/>
  </bookViews>
  <sheets>
    <sheet name="Лист2" sheetId="1" r:id="rId1"/>
    <sheet name="Лист1" sheetId="2" r:id="rId2"/>
    <sheet name="Лист3" sheetId="3" r:id="rId3"/>
    <sheet name="Лист" sheetId="4" r:id="rId4"/>
    <sheet name="Лист4" sheetId="5" r:id="rId5"/>
  </sheets>
  <definedNames>
    <definedName name="Excel_BuiltIn_Print_Area_1">#REF!</definedName>
    <definedName name="Excel_BuiltIn_Print_Area_2">'Лист2'!$A$1:$AY$67</definedName>
    <definedName name="Excel_BuiltIn_Print_Area_3">'Лист3'!$A$1:$AQ$1</definedName>
    <definedName name="Excel_BuiltIn_Print_Area_4">#REF!</definedName>
    <definedName name="Excel_BuiltIn_Print_Area_5">#REF!</definedName>
    <definedName name="_xlnm.Print_Area" localSheetId="0">'Лист2'!$A$1:$AX$66</definedName>
  </definedNames>
  <calcPr fullCalcOnLoad="1"/>
</workbook>
</file>

<file path=xl/sharedStrings.xml><?xml version="1.0" encoding="utf-8"?>
<sst xmlns="http://schemas.openxmlformats.org/spreadsheetml/2006/main" count="793" uniqueCount="349">
  <si>
    <t xml:space="preserve"> </t>
  </si>
  <si>
    <t>класс</t>
  </si>
  <si>
    <t>№</t>
  </si>
  <si>
    <t>Фамилия, имя, отчество</t>
  </si>
  <si>
    <t>Занимае-</t>
  </si>
  <si>
    <t>Образова</t>
  </si>
  <si>
    <t>Диплом</t>
  </si>
  <si>
    <t>Катего-</t>
  </si>
  <si>
    <t>Предмет</t>
  </si>
  <si>
    <t>Месячная</t>
  </si>
  <si>
    <t xml:space="preserve">Кол-во часов в </t>
  </si>
  <si>
    <t>Доплата за проверку тет-</t>
  </si>
  <si>
    <t xml:space="preserve">Итого </t>
  </si>
  <si>
    <t xml:space="preserve">  </t>
  </si>
  <si>
    <t>Общий</t>
  </si>
  <si>
    <t>п/п</t>
  </si>
  <si>
    <t>мая долж</t>
  </si>
  <si>
    <t>ние</t>
  </si>
  <si>
    <t xml:space="preserve">рия, </t>
  </si>
  <si>
    <t>ставка</t>
  </si>
  <si>
    <t xml:space="preserve">        неделю</t>
  </si>
  <si>
    <t xml:space="preserve">        радей в месяц</t>
  </si>
  <si>
    <t>пед.з/пла</t>
  </si>
  <si>
    <t>нед.</t>
  </si>
  <si>
    <t>з/плата</t>
  </si>
  <si>
    <t>клас-</t>
  </si>
  <si>
    <t>Завед.</t>
  </si>
  <si>
    <t xml:space="preserve">Завед </t>
  </si>
  <si>
    <t xml:space="preserve">з/плата </t>
  </si>
  <si>
    <t>пед.</t>
  </si>
  <si>
    <t>ность</t>
  </si>
  <si>
    <t>з/платы</t>
  </si>
  <si>
    <t>V-IХ</t>
  </si>
  <si>
    <t>X-XI</t>
  </si>
  <si>
    <t>I-IV</t>
  </si>
  <si>
    <t>та в ме-</t>
  </si>
  <si>
    <t xml:space="preserve">в </t>
  </si>
  <si>
    <t>ное ру</t>
  </si>
  <si>
    <t>кабине</t>
  </si>
  <si>
    <t>масте</t>
  </si>
  <si>
    <t>в</t>
  </si>
  <si>
    <t>стаж</t>
  </si>
  <si>
    <t>сяц</t>
  </si>
  <si>
    <t>месяц</t>
  </si>
  <si>
    <t>ковод</t>
  </si>
  <si>
    <t>том</t>
  </si>
  <si>
    <t>рской</t>
  </si>
  <si>
    <t>ство</t>
  </si>
  <si>
    <t>Дип.ВСБ</t>
  </si>
  <si>
    <t>в/к</t>
  </si>
  <si>
    <t>высшее</t>
  </si>
  <si>
    <t>№0622944</t>
  </si>
  <si>
    <t>Дип. ЖБ-II</t>
  </si>
  <si>
    <t>1к</t>
  </si>
  <si>
    <t>№ 0156205</t>
  </si>
  <si>
    <t>Дип. ДТ</t>
  </si>
  <si>
    <t>ср/спец</t>
  </si>
  <si>
    <t>№ 192193</t>
  </si>
  <si>
    <t>Дип. ГО</t>
  </si>
  <si>
    <t>№ 078919</t>
  </si>
  <si>
    <t>Дип. ЖБ</t>
  </si>
  <si>
    <t>каз. яз.</t>
  </si>
  <si>
    <t>Дип.ЖБ-11</t>
  </si>
  <si>
    <t>2к</t>
  </si>
  <si>
    <t>высш</t>
  </si>
  <si>
    <t>Всего</t>
  </si>
  <si>
    <t>Дип. РВ</t>
  </si>
  <si>
    <t>рус.яз.</t>
  </si>
  <si>
    <t>№ 136336</t>
  </si>
  <si>
    <t>Дип. ГВ</t>
  </si>
  <si>
    <t>рус. яз.</t>
  </si>
  <si>
    <t>№ 727699</t>
  </si>
  <si>
    <t>рус.яз</t>
  </si>
  <si>
    <t>№ 10092851</t>
  </si>
  <si>
    <t>матем.</t>
  </si>
  <si>
    <t>Дип. Щ</t>
  </si>
  <si>
    <t>№ 131140</t>
  </si>
  <si>
    <t>№ 156611</t>
  </si>
  <si>
    <t>биология</t>
  </si>
  <si>
    <t>Дип. МВ</t>
  </si>
  <si>
    <t>№ 096190</t>
  </si>
  <si>
    <t>Дип ЖБ</t>
  </si>
  <si>
    <t>Дип ЖБ- 11</t>
  </si>
  <si>
    <t>№ 0092813</t>
  </si>
  <si>
    <t>Дип.ЖБ</t>
  </si>
  <si>
    <t>Дип АЖБ</t>
  </si>
  <si>
    <t>№0042053</t>
  </si>
  <si>
    <t>каз яз,</t>
  </si>
  <si>
    <t>Гл. бухгалтер_________________________</t>
  </si>
  <si>
    <t>высш.</t>
  </si>
  <si>
    <t>литер.</t>
  </si>
  <si>
    <t>ср.спец.</t>
  </si>
  <si>
    <t xml:space="preserve">география </t>
  </si>
  <si>
    <t xml:space="preserve">Зам.директор по уч.раб. </t>
  </si>
  <si>
    <t>___________________</t>
  </si>
  <si>
    <t>Дип. ЖБ-Б</t>
  </si>
  <si>
    <t>№0219254</t>
  </si>
  <si>
    <t>информатика</t>
  </si>
  <si>
    <t>2 кат</t>
  </si>
  <si>
    <t>Дип ТВ</t>
  </si>
  <si>
    <t>№727306</t>
  </si>
  <si>
    <t>Дип.ЖБ-Б</t>
  </si>
  <si>
    <t>№0068965</t>
  </si>
  <si>
    <t>учитель</t>
  </si>
  <si>
    <t>самопознания</t>
  </si>
  <si>
    <t>музыки</t>
  </si>
  <si>
    <t xml:space="preserve">   I-IV</t>
  </si>
  <si>
    <t xml:space="preserve">      V-IХ</t>
  </si>
  <si>
    <t>Итого</t>
  </si>
  <si>
    <t>Утверждаю:</t>
  </si>
  <si>
    <t>классы</t>
  </si>
  <si>
    <t xml:space="preserve">  классы</t>
  </si>
  <si>
    <t>в том числе:</t>
  </si>
  <si>
    <t>каз.языка</t>
  </si>
  <si>
    <r>
      <t xml:space="preserve">                                                                                       2.  Местонахождение и адрес учреждения</t>
    </r>
    <r>
      <rPr>
        <u val="single"/>
        <sz val="22"/>
        <rFont val="Book Antiqua"/>
        <family val="1"/>
      </rPr>
      <t xml:space="preserve">  ул. Московская 170        </t>
    </r>
  </si>
  <si>
    <t>надбавка</t>
  </si>
  <si>
    <t>№ 314585</t>
  </si>
  <si>
    <t>1кат</t>
  </si>
  <si>
    <t>Дип.ПТ-1</t>
  </si>
  <si>
    <t>Дип.БЖБ</t>
  </si>
  <si>
    <t>№ 0032828</t>
  </si>
  <si>
    <t>Дип. ЖБ II</t>
  </si>
  <si>
    <t>№ 0121587</t>
  </si>
  <si>
    <t>до года</t>
  </si>
  <si>
    <t>Дип ЖБ- Б</t>
  </si>
  <si>
    <t>1 "А"</t>
  </si>
  <si>
    <t>Дип. ТВ</t>
  </si>
  <si>
    <t>№727637</t>
  </si>
  <si>
    <t>физики</t>
  </si>
  <si>
    <t>Дип.ИВ</t>
  </si>
  <si>
    <t>№ 333002</t>
  </si>
  <si>
    <t>В2-3</t>
  </si>
  <si>
    <t>св. 25 лет</t>
  </si>
  <si>
    <t>В2-1</t>
  </si>
  <si>
    <t>В2-2</t>
  </si>
  <si>
    <t>В2-4</t>
  </si>
  <si>
    <t>В4-1</t>
  </si>
  <si>
    <t>В4-2</t>
  </si>
  <si>
    <t>В4-3</t>
  </si>
  <si>
    <t>св. 25лет</t>
  </si>
  <si>
    <t>св.25 лет</t>
  </si>
  <si>
    <t>св.25лет</t>
  </si>
  <si>
    <t>Гл.бухгалтер_________________________</t>
  </si>
  <si>
    <t>Звено, ступень</t>
  </si>
  <si>
    <t>Звено</t>
  </si>
  <si>
    <t>ступень</t>
  </si>
  <si>
    <t>рия</t>
  </si>
  <si>
    <t>Согласовано:</t>
  </si>
  <si>
    <t>Директор</t>
  </si>
  <si>
    <t>Повышение квалификации по учебным программам</t>
  </si>
  <si>
    <t>2 "А"</t>
  </si>
  <si>
    <t>4 "А"</t>
  </si>
  <si>
    <t>3 "А"</t>
  </si>
  <si>
    <t>Дип. ТКБ</t>
  </si>
  <si>
    <t>№0555154</t>
  </si>
  <si>
    <t xml:space="preserve">учитель </t>
  </si>
  <si>
    <t>каз.яз</t>
  </si>
  <si>
    <t>англ.яз.</t>
  </si>
  <si>
    <t>естествоз.</t>
  </si>
  <si>
    <t>№0079886</t>
  </si>
  <si>
    <t>№ 0604149</t>
  </si>
  <si>
    <t xml:space="preserve">Дип. ЖБ </t>
  </si>
  <si>
    <t>№ 0249719</t>
  </si>
  <si>
    <t>худож.труд</t>
  </si>
  <si>
    <t>№0149272</t>
  </si>
  <si>
    <t>№0121258</t>
  </si>
  <si>
    <t>физ-ры</t>
  </si>
  <si>
    <t>анг.яз</t>
  </si>
  <si>
    <t xml:space="preserve"> Обновленное содерж. 30%</t>
  </si>
  <si>
    <t>нагрузка</t>
  </si>
  <si>
    <t xml:space="preserve"> Обновленное содержание 30%</t>
  </si>
  <si>
    <t>язычие</t>
  </si>
  <si>
    <t>Трех</t>
  </si>
  <si>
    <t>от БДО</t>
  </si>
  <si>
    <t>1 "В"</t>
  </si>
  <si>
    <t>№0251289</t>
  </si>
  <si>
    <t>1 кат</t>
  </si>
  <si>
    <t>№ 0748795</t>
  </si>
  <si>
    <t>№0023716</t>
  </si>
  <si>
    <t>№0249704</t>
  </si>
  <si>
    <t>В4-4</t>
  </si>
  <si>
    <t>истории</t>
  </si>
  <si>
    <t>часы</t>
  </si>
  <si>
    <t>З/п</t>
  </si>
  <si>
    <t>з/п</t>
  </si>
  <si>
    <t>ИТОГО</t>
  </si>
  <si>
    <t>25л.00м</t>
  </si>
  <si>
    <t>Дип ПТ-1</t>
  </si>
  <si>
    <t>№ 314446</t>
  </si>
  <si>
    <t>№ 0236639</t>
  </si>
  <si>
    <t>алгебра</t>
  </si>
  <si>
    <t>геометрия</t>
  </si>
  <si>
    <t>матем., алгебра</t>
  </si>
  <si>
    <t>№0866282</t>
  </si>
  <si>
    <t>4 "Б"</t>
  </si>
  <si>
    <t>4 "В"</t>
  </si>
  <si>
    <t>2 "В"</t>
  </si>
  <si>
    <t>№136703</t>
  </si>
  <si>
    <t>б/к</t>
  </si>
  <si>
    <t>2дн</t>
  </si>
  <si>
    <t>химии</t>
  </si>
  <si>
    <t>Дип ЖББ</t>
  </si>
  <si>
    <t>№ 1172870</t>
  </si>
  <si>
    <t>учитель каз.яз</t>
  </si>
  <si>
    <t>и литературы</t>
  </si>
  <si>
    <t>26дн.</t>
  </si>
  <si>
    <t>естествознания</t>
  </si>
  <si>
    <t>Дип. ЖББ</t>
  </si>
  <si>
    <t>№ 0353132</t>
  </si>
  <si>
    <t>Гальчукова Л.В.</t>
  </si>
  <si>
    <r>
      <t xml:space="preserve">                                                                                            </t>
    </r>
    <r>
      <rPr>
        <b/>
        <sz val="22"/>
        <rFont val="Book Antiqua"/>
        <family val="1"/>
      </rPr>
      <t xml:space="preserve">  Тарификационный список</t>
    </r>
  </si>
  <si>
    <r>
      <t xml:space="preserve">                                                                                       1.  Наименование учреждения</t>
    </r>
    <r>
      <rPr>
        <u val="single"/>
        <sz val="22"/>
        <rFont val="Book Antiqua"/>
        <family val="1"/>
      </rPr>
      <t xml:space="preserve">              </t>
    </r>
    <r>
      <rPr>
        <b/>
        <u val="single"/>
        <sz val="22"/>
        <rFont val="Book Antiqua"/>
        <family val="1"/>
      </rPr>
      <t xml:space="preserve">КГУ  "Школа- детский сад №26 "        </t>
    </r>
    <r>
      <rPr>
        <u val="single"/>
        <sz val="22"/>
        <rFont val="Book Antiqua"/>
        <family val="1"/>
      </rPr>
      <t xml:space="preserve">                </t>
    </r>
  </si>
  <si>
    <r>
      <t xml:space="preserve">                                                                                       </t>
    </r>
    <r>
      <rPr>
        <u val="single"/>
        <sz val="22"/>
        <rFont val="Book Antiqua"/>
        <family val="1"/>
      </rPr>
      <t xml:space="preserve">                                                                          г. Петропавловск            </t>
    </r>
  </si>
  <si>
    <t>информатики</t>
  </si>
  <si>
    <t>Дип ЖБ-Б</t>
  </si>
  <si>
    <t>№1196871</t>
  </si>
  <si>
    <t>казахского языка</t>
  </si>
  <si>
    <t>Руководитель КГУ "Отдел образования</t>
  </si>
  <si>
    <t>по новому</t>
  </si>
  <si>
    <t>разница</t>
  </si>
  <si>
    <t>Доплата за магистра</t>
  </si>
  <si>
    <t>Дип. 105524   2461216</t>
  </si>
  <si>
    <t>№0436403</t>
  </si>
  <si>
    <t xml:space="preserve">Повышение квалификации по учебным программам </t>
  </si>
  <si>
    <t>с К-1.25</t>
  </si>
  <si>
    <t>Пед мастерство</t>
  </si>
  <si>
    <t>Зарплата в месяц</t>
  </si>
  <si>
    <r>
      <t xml:space="preserve">                                                                                       учителей и других работников школ на </t>
    </r>
    <r>
      <rPr>
        <b/>
        <sz val="22"/>
        <rFont val="Book Antiqua"/>
        <family val="1"/>
      </rPr>
      <t>"</t>
    </r>
    <r>
      <rPr>
        <b/>
        <u val="single"/>
        <sz val="22"/>
        <rFont val="Book Antiqua"/>
        <family val="1"/>
      </rPr>
      <t xml:space="preserve">   01  " сентября   </t>
    </r>
    <r>
      <rPr>
        <b/>
        <sz val="22"/>
        <rFont val="Book Antiqua"/>
        <family val="1"/>
      </rPr>
      <t>2020г.</t>
    </r>
  </si>
  <si>
    <t>акимата г.Петропавловска"           Ракишева Д.Б.</t>
  </si>
  <si>
    <t>2 «Б"</t>
  </si>
  <si>
    <t>1 "Б"</t>
  </si>
  <si>
    <t>3 "В"</t>
  </si>
  <si>
    <t>3 "Б"</t>
  </si>
  <si>
    <t xml:space="preserve">рия </t>
  </si>
  <si>
    <t>Винокурова О.А.</t>
  </si>
  <si>
    <t>Абишева З.А.</t>
  </si>
  <si>
    <t>№1023092</t>
  </si>
  <si>
    <t>нач.звено</t>
  </si>
  <si>
    <t>10л 06м</t>
  </si>
  <si>
    <t>22г 03м</t>
  </si>
  <si>
    <t>21г 01м</t>
  </si>
  <si>
    <t>03г.01м.10д.</t>
  </si>
  <si>
    <t>03г05м08дн</t>
  </si>
  <si>
    <t>Наставничество</t>
  </si>
  <si>
    <t>6 "А"</t>
  </si>
  <si>
    <t>6 "Б"</t>
  </si>
  <si>
    <t>9 "Б"</t>
  </si>
  <si>
    <t>7 "В"</t>
  </si>
  <si>
    <t>5 "А"</t>
  </si>
  <si>
    <t>6 "В"</t>
  </si>
  <si>
    <t>7 "А"</t>
  </si>
  <si>
    <t>11 "А"</t>
  </si>
  <si>
    <t>11 "Б"</t>
  </si>
  <si>
    <t xml:space="preserve">№ </t>
  </si>
  <si>
    <t>Дип</t>
  </si>
  <si>
    <t>2к.</t>
  </si>
  <si>
    <t>1к.</t>
  </si>
  <si>
    <t xml:space="preserve">литер., </t>
  </si>
  <si>
    <t>каз. язык</t>
  </si>
  <si>
    <t xml:space="preserve">физ-ра </t>
  </si>
  <si>
    <t xml:space="preserve">основы права, </t>
  </si>
  <si>
    <t>история и религиоведение</t>
  </si>
  <si>
    <t>учитель истории,</t>
  </si>
  <si>
    <t>08л.01м</t>
  </si>
  <si>
    <t xml:space="preserve">18л 05м </t>
  </si>
  <si>
    <t>св. 25л</t>
  </si>
  <si>
    <t>02г 07м</t>
  </si>
  <si>
    <t>18л 11м</t>
  </si>
  <si>
    <t>08л 02м</t>
  </si>
  <si>
    <t xml:space="preserve">12л 06м </t>
  </si>
  <si>
    <t>15л 03м</t>
  </si>
  <si>
    <t>04г 01м</t>
  </si>
  <si>
    <t>14л 00м</t>
  </si>
  <si>
    <t>16л 08м</t>
  </si>
  <si>
    <t>20л 09м</t>
  </si>
  <si>
    <t>04г.08м.</t>
  </si>
  <si>
    <t>№ 1671405</t>
  </si>
  <si>
    <t>№ 0803717</t>
  </si>
  <si>
    <t>№ 1443475</t>
  </si>
  <si>
    <t>№0605028</t>
  </si>
  <si>
    <t>02г.11м.</t>
  </si>
  <si>
    <t>28дн.</t>
  </si>
  <si>
    <t>12л02м09дн</t>
  </si>
  <si>
    <t>№0750037</t>
  </si>
  <si>
    <t>09л10м23дн</t>
  </si>
  <si>
    <t>Зам.директора по уч.работе</t>
  </si>
  <si>
    <t>5 "Б"</t>
  </si>
  <si>
    <t>№1197448</t>
  </si>
  <si>
    <t>2г11м29дн</t>
  </si>
  <si>
    <t>20л 06м</t>
  </si>
  <si>
    <t>24г 07мес</t>
  </si>
  <si>
    <t>8 "А"</t>
  </si>
  <si>
    <t>8л 02м</t>
  </si>
  <si>
    <t>07л 09м</t>
  </si>
  <si>
    <t>23г 02м</t>
  </si>
  <si>
    <t>8 "Б"</t>
  </si>
  <si>
    <t>08л 11м</t>
  </si>
  <si>
    <t>№1542229</t>
  </si>
  <si>
    <t>04г 09м 29дн</t>
  </si>
  <si>
    <t>эксперт</t>
  </si>
  <si>
    <t>исследователь</t>
  </si>
  <si>
    <t>модератор</t>
  </si>
  <si>
    <t>учитель дефектолог</t>
  </si>
  <si>
    <t>коррекция учебной деятельности</t>
  </si>
  <si>
    <t>14л 06м</t>
  </si>
  <si>
    <t>5 "В"</t>
  </si>
  <si>
    <t>№ 1671472</t>
  </si>
  <si>
    <t>английского языка</t>
  </si>
  <si>
    <t>Дип. ШВ</t>
  </si>
  <si>
    <t>№ 321449</t>
  </si>
  <si>
    <t>23г00м05дн</t>
  </si>
  <si>
    <t>физкультуры</t>
  </si>
  <si>
    <t>№ 1111439</t>
  </si>
  <si>
    <t>04г00м</t>
  </si>
  <si>
    <t>9 "А"</t>
  </si>
  <si>
    <t>Дип РВ</t>
  </si>
  <si>
    <t>№137068</t>
  </si>
  <si>
    <t>28л07м20дн</t>
  </si>
  <si>
    <t>коррекция позновательной</t>
  </si>
  <si>
    <t>культура</t>
  </si>
  <si>
    <t>поведения</t>
  </si>
  <si>
    <t>№ 0001971</t>
  </si>
  <si>
    <t>13л 07м28дн</t>
  </si>
  <si>
    <t>№0719651</t>
  </si>
  <si>
    <t>29л04м15дн</t>
  </si>
  <si>
    <t>Число классов на 1 сентября</t>
  </si>
  <si>
    <t>Число класс-комплектов</t>
  </si>
  <si>
    <t>Число учащихся на 1 сентября</t>
  </si>
  <si>
    <t>Общее число часов препод.работы в неделю по тарификации</t>
  </si>
  <si>
    <t>Число часов по учебному плану</t>
  </si>
  <si>
    <t>Индивидуальный учебный план</t>
  </si>
  <si>
    <t>Переданы часы НВП из старшего звена часов</t>
  </si>
  <si>
    <t>при проведении занятий по информатике</t>
  </si>
  <si>
    <t>при проведении занятий по английскому языку</t>
  </si>
  <si>
    <t>при проведении занятий по казахскому языку</t>
  </si>
  <si>
    <t>при проведении занятий по физкультуре</t>
  </si>
  <si>
    <t>Показатели на начало учебного года</t>
  </si>
  <si>
    <t>при проведении занятий по худ.труду</t>
  </si>
  <si>
    <t>из них:</t>
  </si>
  <si>
    <t>в связи с делением классов на подгруппы</t>
  </si>
  <si>
    <t>Мусулманбекова А.С.</t>
  </si>
  <si>
    <t>За работу с особыми образ потреб детей 40% от БДО</t>
  </si>
  <si>
    <t>За работу с особыми образ.потребн. детей 40% от БДО</t>
  </si>
  <si>
    <t>За работу с особыми образоват потр детей 40% от БДО</t>
  </si>
  <si>
    <t>Дип.</t>
  </si>
  <si>
    <t xml:space="preserve">Дип </t>
  </si>
  <si>
    <t>МБ</t>
  </si>
  <si>
    <t>ОБ</t>
  </si>
  <si>
    <t>деятельности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</si>
</sst>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0.0"/>
    <numFmt numFmtId="189" formatCode="0.000"/>
    <numFmt numFmtId="190" formatCode="dd/mm/yy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000"/>
    <numFmt numFmtId="198" formatCode="#,##0.00&quot;р.&quot;"/>
    <numFmt numFmtId="199" formatCode="_-* #,##0.00[$р.-419]_-;\-* #,##0.00[$р.-419]_-;_-* &quot;-&quot;??[$р.-419]_-;_-@_-"/>
  </numFmts>
  <fonts count="7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6"/>
      <name val="Book Antiqua"/>
      <family val="1"/>
    </font>
    <font>
      <sz val="10"/>
      <name val="Book Antiqua"/>
      <family val="1"/>
    </font>
    <font>
      <sz val="18"/>
      <name val="Book Antiqua"/>
      <family val="1"/>
    </font>
    <font>
      <sz val="20"/>
      <name val="Arial Cyr"/>
      <family val="2"/>
    </font>
    <font>
      <sz val="24"/>
      <name val="Arial Cyr"/>
      <family val="2"/>
    </font>
    <font>
      <b/>
      <sz val="22"/>
      <name val="Book Antiqua"/>
      <family val="1"/>
    </font>
    <font>
      <sz val="22"/>
      <name val="Arial Cyr"/>
      <family val="2"/>
    </font>
    <font>
      <sz val="20"/>
      <name val="Agency FB"/>
      <family val="2"/>
    </font>
    <font>
      <sz val="24"/>
      <name val="Agency FB"/>
      <family val="2"/>
    </font>
    <font>
      <b/>
      <sz val="22"/>
      <name val="Agency FB"/>
      <family val="2"/>
    </font>
    <font>
      <sz val="10"/>
      <name val="Agency FB"/>
      <family val="2"/>
    </font>
    <font>
      <sz val="16"/>
      <name val="Arial Cyr"/>
      <family val="2"/>
    </font>
    <font>
      <sz val="20"/>
      <name val="Book Antiqua"/>
      <family val="1"/>
    </font>
    <font>
      <sz val="22"/>
      <name val="Book Antiqua"/>
      <family val="1"/>
    </font>
    <font>
      <sz val="22"/>
      <color indexed="10"/>
      <name val="Book Antiqua"/>
      <family val="1"/>
    </font>
    <font>
      <u val="single"/>
      <sz val="22"/>
      <name val="Book Antiqua"/>
      <family val="1"/>
    </font>
    <font>
      <b/>
      <sz val="24"/>
      <name val="Arial Cyr"/>
      <family val="2"/>
    </font>
    <font>
      <b/>
      <sz val="10"/>
      <name val="Book Antiqua"/>
      <family val="1"/>
    </font>
    <font>
      <sz val="11"/>
      <name val="Book Antiqua"/>
      <family val="1"/>
    </font>
    <font>
      <sz val="11"/>
      <name val="Arial Cyr"/>
      <family val="2"/>
    </font>
    <font>
      <b/>
      <u val="single"/>
      <sz val="22"/>
      <name val="Book Antiqua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22"/>
      <color indexed="8"/>
      <name val="Book Antiqua"/>
      <family val="1"/>
    </font>
    <font>
      <b/>
      <sz val="22"/>
      <color indexed="10"/>
      <name val="Book Antiqua"/>
      <family val="1"/>
    </font>
    <font>
      <sz val="18"/>
      <color indexed="10"/>
      <name val="Book Antiqua"/>
      <family val="1"/>
    </font>
    <font>
      <sz val="18"/>
      <color indexed="10"/>
      <name val="Arial Cyr"/>
      <family val="2"/>
    </font>
    <font>
      <sz val="10"/>
      <color indexed="10"/>
      <name val="Arial Cyr"/>
      <family val="2"/>
    </font>
    <font>
      <b/>
      <sz val="24"/>
      <color indexed="10"/>
      <name val="Arial Cyr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Lucida Sans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22"/>
      <color theme="1"/>
      <name val="Book Antiqua"/>
      <family val="1"/>
    </font>
    <font>
      <sz val="22"/>
      <color rgb="FFFF0000"/>
      <name val="Book Antiqua"/>
      <family val="1"/>
    </font>
    <font>
      <b/>
      <sz val="22"/>
      <color rgb="FFFF0000"/>
      <name val="Book Antiqua"/>
      <family val="1"/>
    </font>
    <font>
      <sz val="18"/>
      <color rgb="FFFF0000"/>
      <name val="Book Antiqua"/>
      <family val="1"/>
    </font>
    <font>
      <sz val="18"/>
      <color rgb="FFFF0000"/>
      <name val="Arial Cyr"/>
      <family val="2"/>
    </font>
    <font>
      <sz val="10"/>
      <color rgb="FFFF0000"/>
      <name val="Arial Cyr"/>
      <family val="2"/>
    </font>
    <font>
      <b/>
      <sz val="24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1" borderId="0" applyNumberFormat="0" applyBorder="0" applyAlignment="0" applyProtection="0"/>
  </cellStyleXfs>
  <cellXfs count="8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32" borderId="10" xfId="0" applyFont="1" applyFill="1" applyBorder="1" applyAlignment="1">
      <alignment horizontal="center"/>
    </xf>
    <xf numFmtId="1" fontId="15" fillId="32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3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0" fontId="19" fillId="0" borderId="21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19" fillId="33" borderId="0" xfId="0" applyFont="1" applyFill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9" fontId="7" fillId="0" borderId="3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10" fontId="7" fillId="0" borderId="21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23" fillId="33" borderId="10" xfId="0" applyNumberFormat="1" applyFont="1" applyFill="1" applyBorder="1" applyAlignment="1">
      <alignment horizontal="center" vertical="top"/>
    </xf>
    <xf numFmtId="0" fontId="7" fillId="33" borderId="0" xfId="0" applyNumberFormat="1" applyFont="1" applyFill="1" applyBorder="1" applyAlignment="1">
      <alignment vertical="top"/>
    </xf>
    <xf numFmtId="0" fontId="7" fillId="33" borderId="0" xfId="0" applyNumberFormat="1" applyFont="1" applyFill="1" applyBorder="1" applyAlignment="1">
      <alignment horizontal="center" vertical="top"/>
    </xf>
    <xf numFmtId="0" fontId="23" fillId="33" borderId="0" xfId="0" applyNumberFormat="1" applyFont="1" applyFill="1" applyBorder="1" applyAlignment="1">
      <alignment horizontal="center" vertical="top"/>
    </xf>
    <xf numFmtId="1" fontId="23" fillId="33" borderId="0" xfId="0" applyNumberFormat="1" applyFont="1" applyFill="1" applyBorder="1" applyAlignment="1">
      <alignment horizontal="center" vertical="top"/>
    </xf>
    <xf numFmtId="1" fontId="7" fillId="33" borderId="3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8" fontId="23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7" fillId="0" borderId="0" xfId="0" applyFont="1" applyBorder="1" applyAlignment="1">
      <alignment/>
    </xf>
    <xf numFmtId="188" fontId="23" fillId="0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vertical="top"/>
    </xf>
    <xf numFmtId="0" fontId="7" fillId="33" borderId="25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center" vertical="top"/>
    </xf>
    <xf numFmtId="0" fontId="7" fillId="33" borderId="21" xfId="0" applyNumberFormat="1" applyFont="1" applyFill="1" applyBorder="1" applyAlignment="1">
      <alignment horizontal="center" vertical="top"/>
    </xf>
    <xf numFmtId="1" fontId="7" fillId="33" borderId="20" xfId="0" applyNumberFormat="1" applyFont="1" applyFill="1" applyBorder="1" applyAlignment="1">
      <alignment horizontal="center" vertical="top"/>
    </xf>
    <xf numFmtId="1" fontId="7" fillId="33" borderId="31" xfId="0" applyNumberFormat="1" applyFont="1" applyFill="1" applyBorder="1" applyAlignment="1">
      <alignment horizontal="center" vertical="top"/>
    </xf>
    <xf numFmtId="1" fontId="7" fillId="33" borderId="25" xfId="0" applyNumberFormat="1" applyFont="1" applyFill="1" applyBorder="1" applyAlignment="1">
      <alignment horizontal="center" vertical="top"/>
    </xf>
    <xf numFmtId="1" fontId="7" fillId="33" borderId="13" xfId="0" applyNumberFormat="1" applyFont="1" applyFill="1" applyBorder="1" applyAlignment="1">
      <alignment horizontal="center" vertical="top"/>
    </xf>
    <xf numFmtId="0" fontId="7" fillId="33" borderId="26" xfId="0" applyNumberFormat="1" applyFont="1" applyFill="1" applyBorder="1" applyAlignment="1">
      <alignment horizontal="center" vertical="top"/>
    </xf>
    <xf numFmtId="0" fontId="7" fillId="33" borderId="27" xfId="0" applyNumberFormat="1" applyFont="1" applyFill="1" applyBorder="1" applyAlignment="1">
      <alignment horizontal="center" vertical="top"/>
    </xf>
    <xf numFmtId="0" fontId="7" fillId="33" borderId="29" xfId="0" applyNumberFormat="1" applyFont="1" applyFill="1" applyBorder="1" applyAlignment="1">
      <alignment horizontal="center" vertical="top"/>
    </xf>
    <xf numFmtId="0" fontId="7" fillId="33" borderId="37" xfId="0" applyNumberFormat="1" applyFont="1" applyFill="1" applyBorder="1" applyAlignment="1">
      <alignment horizontal="center" vertical="top"/>
    </xf>
    <xf numFmtId="0" fontId="7" fillId="33" borderId="28" xfId="0" applyNumberFormat="1" applyFont="1" applyFill="1" applyBorder="1" applyAlignment="1">
      <alignment horizontal="center" vertical="top"/>
    </xf>
    <xf numFmtId="1" fontId="7" fillId="33" borderId="26" xfId="0" applyNumberFormat="1" applyFont="1" applyFill="1" applyBorder="1" applyAlignment="1">
      <alignment horizontal="center" vertical="top"/>
    </xf>
    <xf numFmtId="1" fontId="7" fillId="33" borderId="27" xfId="0" applyNumberFormat="1" applyFont="1" applyFill="1" applyBorder="1" applyAlignment="1">
      <alignment horizontal="center" vertical="top"/>
    </xf>
    <xf numFmtId="1" fontId="7" fillId="33" borderId="40" xfId="0" applyNumberFormat="1" applyFont="1" applyFill="1" applyBorder="1" applyAlignment="1">
      <alignment horizontal="center" vertical="top"/>
    </xf>
    <xf numFmtId="1" fontId="7" fillId="33" borderId="0" xfId="0" applyNumberFormat="1" applyFont="1" applyFill="1" applyBorder="1" applyAlignment="1">
      <alignment horizontal="center" vertical="top"/>
    </xf>
    <xf numFmtId="1" fontId="19" fillId="33" borderId="31" xfId="0" applyNumberFormat="1" applyFont="1" applyFill="1" applyBorder="1" applyAlignment="1">
      <alignment horizontal="center"/>
    </xf>
    <xf numFmtId="1" fontId="19" fillId="33" borderId="29" xfId="0" applyNumberFormat="1" applyFont="1" applyFill="1" applyBorder="1" applyAlignment="1">
      <alignment horizontal="center"/>
    </xf>
    <xf numFmtId="1" fontId="19" fillId="33" borderId="32" xfId="0" applyNumberFormat="1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0" fontId="19" fillId="33" borderId="42" xfId="0" applyFont="1" applyFill="1" applyBorder="1" applyAlignment="1">
      <alignment horizontal="center"/>
    </xf>
    <xf numFmtId="1" fontId="19" fillId="33" borderId="41" xfId="0" applyNumberFormat="1" applyFont="1" applyFill="1" applyBorder="1" applyAlignment="1">
      <alignment horizontal="center"/>
    </xf>
    <xf numFmtId="1" fontId="19" fillId="33" borderId="14" xfId="0" applyNumberFormat="1" applyFont="1" applyFill="1" applyBorder="1" applyAlignment="1">
      <alignment horizontal="center"/>
    </xf>
    <xf numFmtId="1" fontId="19" fillId="33" borderId="43" xfId="0" applyNumberFormat="1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1" fontId="19" fillId="33" borderId="23" xfId="0" applyNumberFormat="1" applyFont="1" applyFill="1" applyBorder="1" applyAlignment="1">
      <alignment horizontal="center"/>
    </xf>
    <xf numFmtId="0" fontId="19" fillId="33" borderId="44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1" fontId="19" fillId="33" borderId="45" xfId="0" applyNumberFormat="1" applyFont="1" applyFill="1" applyBorder="1" applyAlignment="1">
      <alignment horizontal="center"/>
    </xf>
    <xf numFmtId="0" fontId="19" fillId="33" borderId="46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1" fontId="19" fillId="33" borderId="37" xfId="0" applyNumberFormat="1" applyFont="1" applyFill="1" applyBorder="1" applyAlignment="1">
      <alignment horizontal="center"/>
    </xf>
    <xf numFmtId="0" fontId="19" fillId="33" borderId="41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19" fillId="0" borderId="4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vertical="top"/>
    </xf>
    <xf numFmtId="0" fontId="19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19" fillId="0" borderId="19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9" fontId="19" fillId="0" borderId="20" xfId="0" applyNumberFormat="1" applyFont="1" applyFill="1" applyBorder="1" applyAlignment="1">
      <alignment horizontal="center"/>
    </xf>
    <xf numFmtId="9" fontId="19" fillId="0" borderId="21" xfId="0" applyNumberFormat="1" applyFont="1" applyFill="1" applyBorder="1" applyAlignment="1">
      <alignment horizontal="center"/>
    </xf>
    <xf numFmtId="9" fontId="19" fillId="33" borderId="20" xfId="0" applyNumberFormat="1" applyFont="1" applyFill="1" applyBorder="1" applyAlignment="1">
      <alignment horizontal="center"/>
    </xf>
    <xf numFmtId="9" fontId="19" fillId="33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41" xfId="0" applyFont="1" applyFill="1" applyBorder="1" applyAlignment="1">
      <alignment/>
    </xf>
    <xf numFmtId="0" fontId="19" fillId="0" borderId="45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2" xfId="0" applyNumberFormat="1" applyFont="1" applyFill="1" applyBorder="1" applyAlignment="1">
      <alignment horizontal="center" vertical="top"/>
    </xf>
    <xf numFmtId="0" fontId="20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1" fontId="19" fillId="0" borderId="45" xfId="0" applyNumberFormat="1" applyFont="1" applyFill="1" applyBorder="1" applyAlignment="1">
      <alignment horizontal="center"/>
    </xf>
    <xf numFmtId="1" fontId="19" fillId="0" borderId="37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7" fillId="0" borderId="11" xfId="0" applyFont="1" applyFill="1" applyBorder="1" applyAlignment="1">
      <alignment horizontal="center" wrapText="1"/>
    </xf>
    <xf numFmtId="0" fontId="19" fillId="0" borderId="32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/>
    </xf>
    <xf numFmtId="0" fontId="19" fillId="33" borderId="45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center" vertical="top"/>
    </xf>
    <xf numFmtId="1" fontId="19" fillId="0" borderId="20" xfId="0" applyNumberFormat="1" applyFont="1" applyFill="1" applyBorder="1" applyAlignment="1">
      <alignment horizontal="center" vertical="top"/>
    </xf>
    <xf numFmtId="1" fontId="19" fillId="0" borderId="25" xfId="0" applyNumberFormat="1" applyFont="1" applyFill="1" applyBorder="1" applyAlignment="1">
      <alignment horizontal="center" vertical="top"/>
    </xf>
    <xf numFmtId="1" fontId="19" fillId="0" borderId="31" xfId="0" applyNumberFormat="1" applyFont="1" applyFill="1" applyBorder="1" applyAlignment="1">
      <alignment horizontal="center" vertical="top"/>
    </xf>
    <xf numFmtId="1" fontId="19" fillId="0" borderId="15" xfId="0" applyNumberFormat="1" applyFont="1" applyFill="1" applyBorder="1" applyAlignment="1">
      <alignment horizontal="center" vertical="top"/>
    </xf>
    <xf numFmtId="0" fontId="19" fillId="0" borderId="26" xfId="0" applyNumberFormat="1" applyFont="1" applyFill="1" applyBorder="1" applyAlignment="1">
      <alignment horizontal="center" vertical="top"/>
    </xf>
    <xf numFmtId="0" fontId="19" fillId="0" borderId="37" xfId="0" applyNumberFormat="1" applyFont="1" applyFill="1" applyBorder="1" applyAlignment="1">
      <alignment horizontal="center" vertical="top"/>
    </xf>
    <xf numFmtId="0" fontId="19" fillId="0" borderId="29" xfId="0" applyNumberFormat="1" applyFont="1" applyFill="1" applyBorder="1" applyAlignment="1">
      <alignment horizontal="center" vertical="top"/>
    </xf>
    <xf numFmtId="1" fontId="19" fillId="0" borderId="29" xfId="0" applyNumberFormat="1" applyFont="1" applyFill="1" applyBorder="1" applyAlignment="1">
      <alignment horizontal="center" vertical="top"/>
    </xf>
    <xf numFmtId="1" fontId="19" fillId="0" borderId="26" xfId="0" applyNumberFormat="1" applyFont="1" applyFill="1" applyBorder="1" applyAlignment="1">
      <alignment horizontal="center" vertical="top"/>
    </xf>
    <xf numFmtId="1" fontId="19" fillId="0" borderId="32" xfId="0" applyNumberFormat="1" applyFont="1" applyFill="1" applyBorder="1" applyAlignment="1">
      <alignment horizontal="center" vertical="top"/>
    </xf>
    <xf numFmtId="1" fontId="19" fillId="0" borderId="27" xfId="0" applyNumberFormat="1" applyFont="1" applyFill="1" applyBorder="1" applyAlignment="1">
      <alignment horizontal="center" vertical="top"/>
    </xf>
    <xf numFmtId="1" fontId="19" fillId="0" borderId="21" xfId="0" applyNumberFormat="1" applyFont="1" applyFill="1" applyBorder="1" applyAlignment="1">
      <alignment horizontal="center" vertical="top"/>
    </xf>
    <xf numFmtId="0" fontId="19" fillId="0" borderId="20" xfId="0" applyNumberFormat="1" applyFont="1" applyFill="1" applyBorder="1" applyAlignment="1">
      <alignment vertical="top"/>
    </xf>
    <xf numFmtId="0" fontId="19" fillId="0" borderId="25" xfId="0" applyNumberFormat="1" applyFont="1" applyFill="1" applyBorder="1" applyAlignment="1">
      <alignment horizontal="center" vertical="top"/>
    </xf>
    <xf numFmtId="0" fontId="19" fillId="0" borderId="21" xfId="0" applyNumberFormat="1" applyFont="1" applyFill="1" applyBorder="1" applyAlignment="1">
      <alignment horizontal="center" vertical="top"/>
    </xf>
    <xf numFmtId="1" fontId="19" fillId="0" borderId="13" xfId="0" applyNumberFormat="1" applyFont="1" applyFill="1" applyBorder="1" applyAlignment="1">
      <alignment horizontal="center" vertical="top"/>
    </xf>
    <xf numFmtId="0" fontId="19" fillId="0" borderId="27" xfId="0" applyNumberFormat="1" applyFont="1" applyFill="1" applyBorder="1" applyAlignment="1">
      <alignment horizontal="center" vertical="top"/>
    </xf>
    <xf numFmtId="0" fontId="19" fillId="0" borderId="28" xfId="0" applyNumberFormat="1" applyFont="1" applyFill="1" applyBorder="1" applyAlignment="1">
      <alignment horizontal="center" vertical="top"/>
    </xf>
    <xf numFmtId="1" fontId="19" fillId="0" borderId="28" xfId="0" applyNumberFormat="1" applyFont="1" applyFill="1" applyBorder="1" applyAlignment="1">
      <alignment horizontal="center" vertical="top"/>
    </xf>
    <xf numFmtId="1" fontId="19" fillId="0" borderId="22" xfId="0" applyNumberFormat="1" applyFont="1" applyFill="1" applyBorder="1" applyAlignment="1">
      <alignment horizontal="center" vertical="top"/>
    </xf>
    <xf numFmtId="0" fontId="19" fillId="0" borderId="47" xfId="0" applyNumberFormat="1" applyFont="1" applyFill="1" applyBorder="1" applyAlignment="1">
      <alignment horizontal="center" vertical="top"/>
    </xf>
    <xf numFmtId="0" fontId="19" fillId="0" borderId="48" xfId="0" applyNumberFormat="1" applyFont="1" applyFill="1" applyBorder="1" applyAlignment="1">
      <alignment horizontal="center" vertical="top"/>
    </xf>
    <xf numFmtId="0" fontId="19" fillId="0" borderId="31" xfId="0" applyNumberFormat="1" applyFont="1" applyFill="1" applyBorder="1" applyAlignment="1">
      <alignment horizontal="center" vertical="top"/>
    </xf>
    <xf numFmtId="0" fontId="67" fillId="0" borderId="31" xfId="0" applyNumberFormat="1" applyFont="1" applyFill="1" applyBorder="1" applyAlignment="1">
      <alignment horizontal="center" vertical="top"/>
    </xf>
    <xf numFmtId="0" fontId="19" fillId="0" borderId="29" xfId="0" applyNumberFormat="1" applyFont="1" applyFill="1" applyBorder="1" applyAlignment="1">
      <alignment vertical="top"/>
    </xf>
    <xf numFmtId="0" fontId="19" fillId="0" borderId="46" xfId="0" applyNumberFormat="1" applyFont="1" applyFill="1" applyBorder="1" applyAlignment="1">
      <alignment horizontal="center" vertical="top"/>
    </xf>
    <xf numFmtId="1" fontId="19" fillId="0" borderId="46" xfId="0" applyNumberFormat="1" applyFont="1" applyFill="1" applyBorder="1" applyAlignment="1">
      <alignment horizontal="center" vertical="top"/>
    </xf>
    <xf numFmtId="1" fontId="19" fillId="0" borderId="30" xfId="0" applyNumberFormat="1" applyFont="1" applyFill="1" applyBorder="1" applyAlignment="1">
      <alignment horizontal="center" vertical="top"/>
    </xf>
    <xf numFmtId="0" fontId="19" fillId="0" borderId="33" xfId="0" applyNumberFormat="1" applyFont="1" applyFill="1" applyBorder="1" applyAlignment="1">
      <alignment horizontal="center" vertical="top"/>
    </xf>
    <xf numFmtId="0" fontId="19" fillId="0" borderId="33" xfId="0" applyNumberFormat="1" applyFont="1" applyFill="1" applyBorder="1" applyAlignment="1">
      <alignment vertical="top"/>
    </xf>
    <xf numFmtId="0" fontId="19" fillId="0" borderId="49" xfId="0" applyNumberFormat="1" applyFont="1" applyFill="1" applyBorder="1" applyAlignment="1">
      <alignment horizontal="center" vertical="top"/>
    </xf>
    <xf numFmtId="0" fontId="20" fillId="0" borderId="41" xfId="0" applyNumberFormat="1" applyFont="1" applyFill="1" applyBorder="1" applyAlignment="1">
      <alignment vertical="top"/>
    </xf>
    <xf numFmtId="0" fontId="19" fillId="0" borderId="44" xfId="0" applyNumberFormat="1" applyFont="1" applyFill="1" applyBorder="1" applyAlignment="1">
      <alignment vertical="top"/>
    </xf>
    <xf numFmtId="0" fontId="19" fillId="0" borderId="42" xfId="0" applyNumberFormat="1" applyFont="1" applyFill="1" applyBorder="1" applyAlignment="1">
      <alignment horizontal="center" vertical="top"/>
    </xf>
    <xf numFmtId="0" fontId="19" fillId="0" borderId="44" xfId="0" applyNumberFormat="1" applyFont="1" applyFill="1" applyBorder="1" applyAlignment="1">
      <alignment horizontal="center" vertical="top"/>
    </xf>
    <xf numFmtId="1" fontId="19" fillId="0" borderId="41" xfId="0" applyNumberFormat="1" applyFont="1" applyFill="1" applyBorder="1" applyAlignment="1">
      <alignment horizontal="center" vertical="top"/>
    </xf>
    <xf numFmtId="1" fontId="19" fillId="0" borderId="14" xfId="0" applyNumberFormat="1" applyFont="1" applyFill="1" applyBorder="1" applyAlignment="1">
      <alignment horizontal="center" vertical="top"/>
    </xf>
    <xf numFmtId="0" fontId="19" fillId="0" borderId="46" xfId="0" applyNumberFormat="1" applyFont="1" applyFill="1" applyBorder="1" applyAlignment="1">
      <alignment vertical="top"/>
    </xf>
    <xf numFmtId="0" fontId="19" fillId="0" borderId="30" xfId="0" applyNumberFormat="1" applyFont="1" applyFill="1" applyBorder="1" applyAlignment="1">
      <alignment horizontal="center" vertical="top"/>
    </xf>
    <xf numFmtId="1" fontId="19" fillId="0" borderId="23" xfId="0" applyNumberFormat="1" applyFont="1" applyFill="1" applyBorder="1" applyAlignment="1">
      <alignment horizontal="center" vertical="top"/>
    </xf>
    <xf numFmtId="0" fontId="19" fillId="0" borderId="24" xfId="0" applyNumberFormat="1" applyFont="1" applyFill="1" applyBorder="1" applyAlignment="1">
      <alignment horizontal="center" vertical="top"/>
    </xf>
    <xf numFmtId="0" fontId="19" fillId="0" borderId="31" xfId="0" applyNumberFormat="1" applyFont="1" applyFill="1" applyBorder="1" applyAlignment="1">
      <alignment vertical="top"/>
    </xf>
    <xf numFmtId="0" fontId="19" fillId="0" borderId="50" xfId="0" applyNumberFormat="1" applyFont="1" applyFill="1" applyBorder="1" applyAlignment="1">
      <alignment horizontal="center" vertical="top"/>
    </xf>
    <xf numFmtId="1" fontId="19" fillId="0" borderId="50" xfId="0" applyNumberFormat="1" applyFon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/>
    </xf>
    <xf numFmtId="0" fontId="19" fillId="0" borderId="13" xfId="0" applyNumberFormat="1" applyFont="1" applyFill="1" applyBorder="1" applyAlignment="1">
      <alignment vertical="top"/>
    </xf>
    <xf numFmtId="1" fontId="19" fillId="0" borderId="20" xfId="0" applyNumberFormat="1" applyFont="1" applyFill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9" fontId="19" fillId="0" borderId="26" xfId="0" applyNumberFormat="1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19" fillId="0" borderId="5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2" fillId="32" borderId="10" xfId="0" applyNumberFormat="1" applyFont="1" applyFill="1" applyBorder="1" applyAlignment="1">
      <alignment/>
    </xf>
    <xf numFmtId="0" fontId="67" fillId="33" borderId="11" xfId="0" applyFont="1" applyFill="1" applyBorder="1" applyAlignment="1">
      <alignment horizontal="center"/>
    </xf>
    <xf numFmtId="0" fontId="67" fillId="33" borderId="21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19" fillId="33" borderId="53" xfId="0" applyFont="1" applyFill="1" applyBorder="1" applyAlignment="1">
      <alignment horizontal="center"/>
    </xf>
    <xf numFmtId="0" fontId="19" fillId="33" borderId="42" xfId="0" applyFont="1" applyFill="1" applyBorder="1" applyAlignment="1">
      <alignment/>
    </xf>
    <xf numFmtId="0" fontId="11" fillId="0" borderId="0" xfId="0" applyFont="1" applyFill="1" applyAlignment="1">
      <alignment/>
    </xf>
    <xf numFmtId="0" fontId="19" fillId="33" borderId="11" xfId="0" applyNumberFormat="1" applyFont="1" applyFill="1" applyBorder="1" applyAlignment="1">
      <alignment vertical="top"/>
    </xf>
    <xf numFmtId="0" fontId="19" fillId="33" borderId="25" xfId="0" applyNumberFormat="1" applyFont="1" applyFill="1" applyBorder="1" applyAlignment="1">
      <alignment vertical="top"/>
    </xf>
    <xf numFmtId="0" fontId="19" fillId="33" borderId="26" xfId="0" applyNumberFormat="1" applyFont="1" applyFill="1" applyBorder="1" applyAlignment="1">
      <alignment vertical="top"/>
    </xf>
    <xf numFmtId="0" fontId="19" fillId="33" borderId="27" xfId="0" applyNumberFormat="1" applyFont="1" applyFill="1" applyBorder="1" applyAlignment="1">
      <alignment vertical="top"/>
    </xf>
    <xf numFmtId="0" fontId="19" fillId="33" borderId="20" xfId="0" applyNumberFormat="1" applyFont="1" applyFill="1" applyBorder="1" applyAlignment="1">
      <alignment vertical="top"/>
    </xf>
    <xf numFmtId="0" fontId="19" fillId="33" borderId="29" xfId="0" applyNumberFormat="1" applyFont="1" applyFill="1" applyBorder="1" applyAlignment="1">
      <alignment vertical="top"/>
    </xf>
    <xf numFmtId="0" fontId="19" fillId="33" borderId="30" xfId="0" applyNumberFormat="1" applyFont="1" applyFill="1" applyBorder="1" applyAlignment="1">
      <alignment vertical="top"/>
    </xf>
    <xf numFmtId="0" fontId="19" fillId="33" borderId="41" xfId="0" applyNumberFormat="1" applyFont="1" applyFill="1" applyBorder="1" applyAlignment="1">
      <alignment vertical="top"/>
    </xf>
    <xf numFmtId="0" fontId="19" fillId="33" borderId="42" xfId="0" applyNumberFormat="1" applyFont="1" applyFill="1" applyBorder="1" applyAlignment="1">
      <alignment vertical="top"/>
    </xf>
    <xf numFmtId="0" fontId="19" fillId="33" borderId="31" xfId="0" applyNumberFormat="1" applyFont="1" applyFill="1" applyBorder="1" applyAlignment="1">
      <alignment vertical="top"/>
    </xf>
    <xf numFmtId="0" fontId="19" fillId="33" borderId="32" xfId="0" applyNumberFormat="1" applyFont="1" applyFill="1" applyBorder="1" applyAlignment="1">
      <alignment vertical="top"/>
    </xf>
    <xf numFmtId="0" fontId="19" fillId="33" borderId="24" xfId="0" applyNumberFormat="1" applyFont="1" applyFill="1" applyBorder="1" applyAlignment="1">
      <alignment vertical="top"/>
    </xf>
    <xf numFmtId="0" fontId="19" fillId="33" borderId="10" xfId="0" applyNumberFormat="1" applyFont="1" applyFill="1" applyBorder="1" applyAlignment="1">
      <alignment vertical="top"/>
    </xf>
    <xf numFmtId="0" fontId="19" fillId="33" borderId="26" xfId="0" applyNumberFormat="1" applyFont="1" applyFill="1" applyBorder="1" applyAlignment="1">
      <alignment horizontal="center" vertical="top"/>
    </xf>
    <xf numFmtId="0" fontId="19" fillId="33" borderId="20" xfId="0" applyNumberFormat="1" applyFont="1" applyFill="1" applyBorder="1" applyAlignment="1">
      <alignment horizontal="center" vertical="top"/>
    </xf>
    <xf numFmtId="0" fontId="19" fillId="33" borderId="21" xfId="0" applyNumberFormat="1" applyFont="1" applyFill="1" applyBorder="1" applyAlignment="1">
      <alignment horizontal="center" vertical="top"/>
    </xf>
    <xf numFmtId="0" fontId="19" fillId="33" borderId="28" xfId="0" applyNumberFormat="1" applyFont="1" applyFill="1" applyBorder="1" applyAlignment="1">
      <alignment horizontal="center" vertical="top"/>
    </xf>
    <xf numFmtId="0" fontId="19" fillId="33" borderId="29" xfId="0" applyNumberFormat="1" applyFont="1" applyFill="1" applyBorder="1" applyAlignment="1">
      <alignment horizontal="center" vertical="top"/>
    </xf>
    <xf numFmtId="0" fontId="19" fillId="33" borderId="44" xfId="0" applyNumberFormat="1" applyFont="1" applyFill="1" applyBorder="1" applyAlignment="1">
      <alignment horizontal="center" vertical="top"/>
    </xf>
    <xf numFmtId="0" fontId="19" fillId="33" borderId="46" xfId="0" applyNumberFormat="1" applyFont="1" applyFill="1" applyBorder="1" applyAlignment="1">
      <alignment horizontal="center" vertical="top"/>
    </xf>
    <xf numFmtId="0" fontId="19" fillId="33" borderId="31" xfId="0" applyNumberFormat="1" applyFont="1" applyFill="1" applyBorder="1" applyAlignment="1">
      <alignment horizontal="center" vertical="top"/>
    </xf>
    <xf numFmtId="0" fontId="19" fillId="33" borderId="32" xfId="0" applyNumberFormat="1" applyFont="1" applyFill="1" applyBorder="1" applyAlignment="1">
      <alignment horizontal="center" vertical="top"/>
    </xf>
    <xf numFmtId="0" fontId="11" fillId="33" borderId="10" xfId="0" applyNumberFormat="1" applyFont="1" applyFill="1" applyBorder="1" applyAlignment="1">
      <alignment horizontal="center" vertical="top"/>
    </xf>
    <xf numFmtId="0" fontId="11" fillId="33" borderId="0" xfId="0" applyNumberFormat="1" applyFont="1" applyFill="1" applyBorder="1" applyAlignment="1">
      <alignment horizontal="center" vertical="top"/>
    </xf>
    <xf numFmtId="1" fontId="19" fillId="33" borderId="29" xfId="0" applyNumberFormat="1" applyFont="1" applyFill="1" applyBorder="1" applyAlignment="1">
      <alignment horizontal="center" vertical="top"/>
    </xf>
    <xf numFmtId="1" fontId="19" fillId="33" borderId="25" xfId="0" applyNumberFormat="1" applyFont="1" applyFill="1" applyBorder="1" applyAlignment="1">
      <alignment horizontal="center" vertical="top"/>
    </xf>
    <xf numFmtId="1" fontId="19" fillId="33" borderId="31" xfId="0" applyNumberFormat="1" applyFont="1" applyFill="1" applyBorder="1" applyAlignment="1">
      <alignment horizontal="center" vertical="top"/>
    </xf>
    <xf numFmtId="1" fontId="19" fillId="33" borderId="30" xfId="0" applyNumberFormat="1" applyFont="1" applyFill="1" applyBorder="1" applyAlignment="1">
      <alignment horizontal="center" vertical="top"/>
    </xf>
    <xf numFmtId="1" fontId="19" fillId="33" borderId="26" xfId="0" applyNumberFormat="1" applyFont="1" applyFill="1" applyBorder="1" applyAlignment="1">
      <alignment horizontal="center" vertical="top"/>
    </xf>
    <xf numFmtId="1" fontId="19" fillId="33" borderId="54" xfId="0" applyNumberFormat="1" applyFont="1" applyFill="1" applyBorder="1" applyAlignment="1">
      <alignment horizontal="center" vertical="top"/>
    </xf>
    <xf numFmtId="1" fontId="19" fillId="33" borderId="20" xfId="0" applyNumberFormat="1" applyFont="1" applyFill="1" applyBorder="1" applyAlignment="1">
      <alignment horizontal="center" vertical="top"/>
    </xf>
    <xf numFmtId="1" fontId="19" fillId="33" borderId="55" xfId="0" applyNumberFormat="1" applyFont="1" applyFill="1" applyBorder="1" applyAlignment="1">
      <alignment horizontal="center" vertical="top"/>
    </xf>
    <xf numFmtId="1" fontId="19" fillId="33" borderId="21" xfId="0" applyNumberFormat="1" applyFont="1" applyFill="1" applyBorder="1" applyAlignment="1">
      <alignment horizontal="center" vertical="top"/>
    </xf>
    <xf numFmtId="1" fontId="19" fillId="33" borderId="46" xfId="0" applyNumberFormat="1" applyFont="1" applyFill="1" applyBorder="1" applyAlignment="1">
      <alignment horizontal="center" vertical="top"/>
    </xf>
    <xf numFmtId="1" fontId="19" fillId="33" borderId="41" xfId="0" applyNumberFormat="1" applyFont="1" applyFill="1" applyBorder="1" applyAlignment="1">
      <alignment horizontal="center" vertical="top"/>
    </xf>
    <xf numFmtId="1" fontId="19" fillId="33" borderId="32" xfId="0" applyNumberFormat="1" applyFont="1" applyFill="1" applyBorder="1" applyAlignment="1">
      <alignment horizontal="center" vertical="top"/>
    </xf>
    <xf numFmtId="1" fontId="19" fillId="33" borderId="27" xfId="0" applyNumberFormat="1" applyFont="1" applyFill="1" applyBorder="1" applyAlignment="1">
      <alignment horizontal="center" vertical="top"/>
    </xf>
    <xf numFmtId="1" fontId="19" fillId="33" borderId="15" xfId="0" applyNumberFormat="1" applyFont="1" applyFill="1" applyBorder="1" applyAlignment="1">
      <alignment horizontal="center" vertical="top"/>
    </xf>
    <xf numFmtId="1" fontId="19" fillId="33" borderId="24" xfId="0" applyNumberFormat="1" applyFont="1" applyFill="1" applyBorder="1" applyAlignment="1">
      <alignment horizontal="center" vertical="top"/>
    </xf>
    <xf numFmtId="1" fontId="19" fillId="33" borderId="50" xfId="0" applyNumberFormat="1" applyFont="1" applyFill="1" applyBorder="1" applyAlignment="1">
      <alignment horizontal="center" vertical="top"/>
    </xf>
    <xf numFmtId="1" fontId="19" fillId="33" borderId="0" xfId="0" applyNumberFormat="1" applyFont="1" applyFill="1" applyBorder="1" applyAlignment="1">
      <alignment horizontal="center" vertical="top"/>
    </xf>
    <xf numFmtId="1" fontId="19" fillId="33" borderId="10" xfId="0" applyNumberFormat="1" applyFont="1" applyFill="1" applyBorder="1" applyAlignment="1">
      <alignment horizontal="center" vertical="top"/>
    </xf>
    <xf numFmtId="0" fontId="67" fillId="33" borderId="20" xfId="0" applyFont="1" applyFill="1" applyBorder="1" applyAlignment="1">
      <alignment horizontal="center"/>
    </xf>
    <xf numFmtId="1" fontId="19" fillId="33" borderId="20" xfId="0" applyNumberFormat="1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67" fillId="33" borderId="26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67" fillId="33" borderId="41" xfId="0" applyFont="1" applyFill="1" applyBorder="1" applyAlignment="1">
      <alignment horizontal="center"/>
    </xf>
    <xf numFmtId="1" fontId="19" fillId="33" borderId="44" xfId="0" applyNumberFormat="1" applyFont="1" applyFill="1" applyBorder="1" applyAlignment="1">
      <alignment horizontal="center"/>
    </xf>
    <xf numFmtId="0" fontId="67" fillId="33" borderId="29" xfId="0" applyFont="1" applyFill="1" applyBorder="1" applyAlignment="1">
      <alignment horizontal="center"/>
    </xf>
    <xf numFmtId="1" fontId="19" fillId="33" borderId="46" xfId="0" applyNumberFormat="1" applyFont="1" applyFill="1" applyBorder="1" applyAlignment="1">
      <alignment horizontal="center"/>
    </xf>
    <xf numFmtId="1" fontId="19" fillId="33" borderId="21" xfId="0" applyNumberFormat="1" applyFont="1" applyFill="1" applyBorder="1" applyAlignment="1">
      <alignment horizontal="center"/>
    </xf>
    <xf numFmtId="1" fontId="19" fillId="33" borderId="12" xfId="0" applyNumberFormat="1" applyFont="1" applyFill="1" applyBorder="1" applyAlignment="1">
      <alignment horizontal="center"/>
    </xf>
    <xf numFmtId="1" fontId="19" fillId="33" borderId="28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67" fillId="33" borderId="25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1" fontId="19" fillId="33" borderId="26" xfId="0" applyNumberFormat="1" applyFont="1" applyFill="1" applyBorder="1" applyAlignment="1">
      <alignment horizontal="center"/>
    </xf>
    <xf numFmtId="0" fontId="19" fillId="33" borderId="11" xfId="0" applyFont="1" applyFill="1" applyBorder="1" applyAlignment="1" applyProtection="1">
      <alignment horizontal="center"/>
      <protection hidden="1"/>
    </xf>
    <xf numFmtId="0" fontId="67" fillId="33" borderId="24" xfId="0" applyFont="1" applyFill="1" applyBorder="1" applyAlignment="1">
      <alignment horizontal="center"/>
    </xf>
    <xf numFmtId="0" fontId="67" fillId="33" borderId="31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67" fillId="33" borderId="32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56" xfId="0" applyFont="1" applyFill="1" applyBorder="1" applyAlignment="1">
      <alignment horizontal="center"/>
    </xf>
    <xf numFmtId="1" fontId="19" fillId="33" borderId="19" xfId="0" applyNumberFormat="1" applyFont="1" applyFill="1" applyBorder="1" applyAlignment="1">
      <alignment horizontal="center"/>
    </xf>
    <xf numFmtId="0" fontId="19" fillId="33" borderId="57" xfId="0" applyFont="1" applyFill="1" applyBorder="1" applyAlignment="1">
      <alignment horizontal="center"/>
    </xf>
    <xf numFmtId="1" fontId="19" fillId="33" borderId="34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/>
    </xf>
    <xf numFmtId="0" fontId="67" fillId="33" borderId="27" xfId="0" applyFont="1" applyFill="1" applyBorder="1" applyAlignment="1">
      <alignment horizontal="center"/>
    </xf>
    <xf numFmtId="0" fontId="67" fillId="33" borderId="30" xfId="0" applyFont="1" applyFill="1" applyBorder="1" applyAlignment="1">
      <alignment horizontal="center"/>
    </xf>
    <xf numFmtId="0" fontId="19" fillId="33" borderId="20" xfId="0" applyFont="1" applyFill="1" applyBorder="1" applyAlignment="1">
      <alignment/>
    </xf>
    <xf numFmtId="0" fontId="20" fillId="33" borderId="41" xfId="0" applyNumberFormat="1" applyFont="1" applyFill="1" applyBorder="1" applyAlignment="1">
      <alignment vertical="top"/>
    </xf>
    <xf numFmtId="0" fontId="19" fillId="33" borderId="44" xfId="0" applyNumberFormat="1" applyFont="1" applyFill="1" applyBorder="1" applyAlignment="1">
      <alignment vertical="top"/>
    </xf>
    <xf numFmtId="0" fontId="19" fillId="33" borderId="42" xfId="0" applyNumberFormat="1" applyFont="1" applyFill="1" applyBorder="1" applyAlignment="1">
      <alignment horizontal="center" vertical="top"/>
    </xf>
    <xf numFmtId="0" fontId="19" fillId="33" borderId="46" xfId="0" applyNumberFormat="1" applyFont="1" applyFill="1" applyBorder="1" applyAlignment="1">
      <alignment vertical="top"/>
    </xf>
    <xf numFmtId="0" fontId="19" fillId="33" borderId="30" xfId="0" applyNumberFormat="1" applyFont="1" applyFill="1" applyBorder="1" applyAlignment="1">
      <alignment horizontal="center" vertical="top"/>
    </xf>
    <xf numFmtId="0" fontId="19" fillId="33" borderId="15" xfId="0" applyNumberFormat="1" applyFont="1" applyFill="1" applyBorder="1" applyAlignment="1">
      <alignment horizontal="center" vertical="top"/>
    </xf>
    <xf numFmtId="0" fontId="19" fillId="33" borderId="37" xfId="0" applyNumberFormat="1" applyFont="1" applyFill="1" applyBorder="1" applyAlignment="1">
      <alignment horizontal="center" vertical="top"/>
    </xf>
    <xf numFmtId="0" fontId="19" fillId="33" borderId="24" xfId="0" applyNumberFormat="1" applyFont="1" applyFill="1" applyBorder="1" applyAlignment="1">
      <alignment horizontal="center" vertical="top"/>
    </xf>
    <xf numFmtId="0" fontId="19" fillId="33" borderId="42" xfId="0" applyNumberFormat="1" applyFont="1" applyFill="1" applyBorder="1" applyAlignment="1">
      <alignment vertical="top" wrapText="1"/>
    </xf>
    <xf numFmtId="0" fontId="19" fillId="33" borderId="0" xfId="0" applyNumberFormat="1" applyFont="1" applyFill="1" applyBorder="1" applyAlignment="1">
      <alignment vertical="top"/>
    </xf>
    <xf numFmtId="0" fontId="19" fillId="33" borderId="33" xfId="0" applyNumberFormat="1" applyFont="1" applyFill="1" applyBorder="1" applyAlignment="1">
      <alignment horizontal="center" vertical="top"/>
    </xf>
    <xf numFmtId="0" fontId="19" fillId="33" borderId="0" xfId="0" applyNumberFormat="1" applyFont="1" applyFill="1" applyBorder="1" applyAlignment="1">
      <alignment horizontal="center" vertical="top"/>
    </xf>
    <xf numFmtId="0" fontId="19" fillId="33" borderId="50" xfId="0" applyNumberFormat="1" applyFont="1" applyFill="1" applyBorder="1" applyAlignment="1">
      <alignment horizontal="center" vertical="top"/>
    </xf>
    <xf numFmtId="1" fontId="19" fillId="33" borderId="13" xfId="0" applyNumberFormat="1" applyFont="1" applyFill="1" applyBorder="1" applyAlignment="1">
      <alignment horizontal="center" vertical="top"/>
    </xf>
    <xf numFmtId="0" fontId="19" fillId="33" borderId="22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9" fillId="33" borderId="58" xfId="0" applyNumberFormat="1" applyFont="1" applyFill="1" applyBorder="1" applyAlignment="1">
      <alignment horizontal="center"/>
    </xf>
    <xf numFmtId="1" fontId="19" fillId="33" borderId="25" xfId="0" applyNumberFormat="1" applyFont="1" applyFill="1" applyBorder="1" applyAlignment="1">
      <alignment horizontal="center"/>
    </xf>
    <xf numFmtId="1" fontId="19" fillId="33" borderId="27" xfId="0" applyNumberFormat="1" applyFont="1" applyFill="1" applyBorder="1" applyAlignment="1">
      <alignment horizontal="center"/>
    </xf>
    <xf numFmtId="1" fontId="19" fillId="33" borderId="42" xfId="0" applyNumberFormat="1" applyFont="1" applyFill="1" applyBorder="1" applyAlignment="1">
      <alignment horizontal="center"/>
    </xf>
    <xf numFmtId="1" fontId="19" fillId="33" borderId="50" xfId="0" applyNumberFormat="1" applyFont="1" applyFill="1" applyBorder="1" applyAlignment="1">
      <alignment horizontal="center"/>
    </xf>
    <xf numFmtId="1" fontId="19" fillId="33" borderId="30" xfId="0" applyNumberFormat="1" applyFont="1" applyFill="1" applyBorder="1" applyAlignment="1">
      <alignment horizontal="center"/>
    </xf>
    <xf numFmtId="1" fontId="19" fillId="33" borderId="38" xfId="0" applyNumberFormat="1" applyFont="1" applyFill="1" applyBorder="1" applyAlignment="1">
      <alignment horizontal="center"/>
    </xf>
    <xf numFmtId="1" fontId="19" fillId="33" borderId="35" xfId="0" applyNumberFormat="1" applyFont="1" applyFill="1" applyBorder="1" applyAlignment="1">
      <alignment horizontal="center"/>
    </xf>
    <xf numFmtId="1" fontId="19" fillId="33" borderId="40" xfId="0" applyNumberFormat="1" applyFont="1" applyFill="1" applyBorder="1" applyAlignment="1">
      <alignment horizontal="center"/>
    </xf>
    <xf numFmtId="1" fontId="19" fillId="33" borderId="11" xfId="0" applyNumberFormat="1" applyFont="1" applyFill="1" applyBorder="1" applyAlignment="1">
      <alignment horizontal="center"/>
    </xf>
    <xf numFmtId="1" fontId="19" fillId="33" borderId="33" xfId="0" applyNumberFormat="1" applyFont="1" applyFill="1" applyBorder="1" applyAlignment="1">
      <alignment horizontal="center"/>
    </xf>
    <xf numFmtId="1" fontId="19" fillId="33" borderId="36" xfId="0" applyNumberFormat="1" applyFont="1" applyFill="1" applyBorder="1" applyAlignment="1">
      <alignment horizontal="center"/>
    </xf>
    <xf numFmtId="1" fontId="19" fillId="33" borderId="49" xfId="0" applyNumberFormat="1" applyFont="1" applyFill="1" applyBorder="1" applyAlignment="1">
      <alignment horizontal="center"/>
    </xf>
    <xf numFmtId="1" fontId="19" fillId="33" borderId="59" xfId="0" applyNumberFormat="1" applyFont="1" applyFill="1" applyBorder="1" applyAlignment="1">
      <alignment horizontal="center"/>
    </xf>
    <xf numFmtId="1" fontId="19" fillId="33" borderId="16" xfId="0" applyNumberFormat="1" applyFont="1" applyFill="1" applyBorder="1" applyAlignment="1">
      <alignment horizontal="center"/>
    </xf>
    <xf numFmtId="1" fontId="19" fillId="33" borderId="60" xfId="0" applyNumberFormat="1" applyFont="1" applyFill="1" applyBorder="1" applyAlignment="1">
      <alignment horizontal="center"/>
    </xf>
    <xf numFmtId="1" fontId="19" fillId="33" borderId="61" xfId="0" applyNumberFormat="1" applyFont="1" applyFill="1" applyBorder="1" applyAlignment="1">
      <alignment horizontal="center"/>
    </xf>
    <xf numFmtId="1" fontId="19" fillId="33" borderId="62" xfId="0" applyNumberFormat="1" applyFont="1" applyFill="1" applyBorder="1" applyAlignment="1">
      <alignment horizontal="center"/>
    </xf>
    <xf numFmtId="1" fontId="19" fillId="33" borderId="63" xfId="0" applyNumberFormat="1" applyFont="1" applyFill="1" applyBorder="1" applyAlignment="1">
      <alignment horizontal="center"/>
    </xf>
    <xf numFmtId="1" fontId="19" fillId="33" borderId="0" xfId="0" applyNumberFormat="1" applyFont="1" applyFill="1" applyAlignment="1">
      <alignment horizontal="center"/>
    </xf>
    <xf numFmtId="1" fontId="19" fillId="33" borderId="13" xfId="0" applyNumberFormat="1" applyFont="1" applyFill="1" applyBorder="1" applyAlignment="1">
      <alignment horizontal="center"/>
    </xf>
    <xf numFmtId="1" fontId="19" fillId="33" borderId="22" xfId="0" applyNumberFormat="1" applyFont="1" applyFill="1" applyBorder="1" applyAlignment="1">
      <alignment horizontal="center"/>
    </xf>
    <xf numFmtId="1" fontId="19" fillId="33" borderId="14" xfId="0" applyNumberFormat="1" applyFont="1" applyFill="1" applyBorder="1" applyAlignment="1">
      <alignment horizontal="center" vertical="top"/>
    </xf>
    <xf numFmtId="1" fontId="19" fillId="33" borderId="23" xfId="0" applyNumberFormat="1" applyFont="1" applyFill="1" applyBorder="1" applyAlignment="1">
      <alignment horizontal="center" vertical="top"/>
    </xf>
    <xf numFmtId="1" fontId="19" fillId="33" borderId="42" xfId="0" applyNumberFormat="1" applyFont="1" applyFill="1" applyBorder="1" applyAlignment="1">
      <alignment horizontal="center" vertical="top"/>
    </xf>
    <xf numFmtId="1" fontId="19" fillId="33" borderId="44" xfId="0" applyNumberFormat="1" applyFont="1" applyFill="1" applyBorder="1" applyAlignment="1">
      <alignment horizontal="center" vertical="top"/>
    </xf>
    <xf numFmtId="0" fontId="19" fillId="33" borderId="16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1" fontId="19" fillId="33" borderId="11" xfId="0" applyNumberFormat="1" applyFont="1" applyFill="1" applyBorder="1" applyAlignment="1">
      <alignment/>
    </xf>
    <xf numFmtId="1" fontId="19" fillId="33" borderId="12" xfId="0" applyNumberFormat="1" applyFont="1" applyFill="1" applyBorder="1" applyAlignment="1">
      <alignment/>
    </xf>
    <xf numFmtId="1" fontId="19" fillId="33" borderId="45" xfId="0" applyNumberFormat="1" applyFont="1" applyFill="1" applyBorder="1" applyAlignment="1">
      <alignment/>
    </xf>
    <xf numFmtId="1" fontId="19" fillId="33" borderId="43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1" fontId="19" fillId="33" borderId="31" xfId="0" applyNumberFormat="1" applyFont="1" applyFill="1" applyBorder="1" applyAlignment="1">
      <alignment/>
    </xf>
    <xf numFmtId="1" fontId="19" fillId="33" borderId="13" xfId="0" applyNumberFormat="1" applyFont="1" applyFill="1" applyBorder="1" applyAlignment="1">
      <alignment/>
    </xf>
    <xf numFmtId="1" fontId="19" fillId="33" borderId="31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1" fontId="19" fillId="33" borderId="29" xfId="0" applyNumberFormat="1" applyFont="1" applyFill="1" applyBorder="1" applyAlignment="1">
      <alignment/>
    </xf>
    <xf numFmtId="1" fontId="19" fillId="33" borderId="26" xfId="0" applyNumberFormat="1" applyFont="1" applyFill="1" applyBorder="1" applyAlignment="1">
      <alignment/>
    </xf>
    <xf numFmtId="1" fontId="19" fillId="33" borderId="28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19" fillId="33" borderId="38" xfId="0" applyNumberFormat="1" applyFont="1" applyFill="1" applyBorder="1" applyAlignment="1">
      <alignment/>
    </xf>
    <xf numFmtId="1" fontId="19" fillId="33" borderId="32" xfId="0" applyNumberFormat="1" applyFont="1" applyFill="1" applyBorder="1" applyAlignment="1">
      <alignment/>
    </xf>
    <xf numFmtId="1" fontId="19" fillId="33" borderId="33" xfId="0" applyNumberFormat="1" applyFont="1" applyFill="1" applyBorder="1" applyAlignment="1">
      <alignment/>
    </xf>
    <xf numFmtId="1" fontId="19" fillId="33" borderId="22" xfId="0" applyNumberFormat="1" applyFont="1" applyFill="1" applyBorder="1" applyAlignment="1">
      <alignment/>
    </xf>
    <xf numFmtId="1" fontId="19" fillId="33" borderId="32" xfId="0" applyNumberFormat="1" applyFont="1" applyFill="1" applyBorder="1" applyAlignment="1">
      <alignment/>
    </xf>
    <xf numFmtId="0" fontId="19" fillId="33" borderId="42" xfId="0" applyFont="1" applyFill="1" applyBorder="1" applyAlignment="1">
      <alignment/>
    </xf>
    <xf numFmtId="0" fontId="67" fillId="33" borderId="44" xfId="0" applyFont="1" applyFill="1" applyBorder="1" applyAlignment="1">
      <alignment horizontal="center"/>
    </xf>
    <xf numFmtId="0" fontId="19" fillId="33" borderId="31" xfId="0" applyFont="1" applyFill="1" applyBorder="1" applyAlignment="1">
      <alignment/>
    </xf>
    <xf numFmtId="1" fontId="19" fillId="33" borderId="20" xfId="0" applyNumberFormat="1" applyFont="1" applyFill="1" applyBorder="1" applyAlignment="1">
      <alignment/>
    </xf>
    <xf numFmtId="1" fontId="19" fillId="33" borderId="21" xfId="0" applyNumberFormat="1" applyFont="1" applyFill="1" applyBorder="1" applyAlignment="1">
      <alignment/>
    </xf>
    <xf numFmtId="1" fontId="19" fillId="33" borderId="35" xfId="0" applyNumberFormat="1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67" fillId="33" borderId="46" xfId="0" applyFont="1" applyFill="1" applyBorder="1" applyAlignment="1">
      <alignment horizontal="center"/>
    </xf>
    <xf numFmtId="0" fontId="19" fillId="33" borderId="32" xfId="0" applyFont="1" applyFill="1" applyBorder="1" applyAlignment="1">
      <alignment/>
    </xf>
    <xf numFmtId="1" fontId="19" fillId="33" borderId="46" xfId="0" applyNumberFormat="1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33" borderId="5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left"/>
    </xf>
    <xf numFmtId="0" fontId="19" fillId="33" borderId="50" xfId="0" applyFont="1" applyFill="1" applyBorder="1" applyAlignment="1">
      <alignment horizontal="center"/>
    </xf>
    <xf numFmtId="1" fontId="19" fillId="33" borderId="40" xfId="0" applyNumberFormat="1" applyFont="1" applyFill="1" applyBorder="1" applyAlignment="1">
      <alignment/>
    </xf>
    <xf numFmtId="0" fontId="19" fillId="33" borderId="40" xfId="0" applyFont="1" applyFill="1" applyBorder="1" applyAlignment="1">
      <alignment/>
    </xf>
    <xf numFmtId="1" fontId="19" fillId="33" borderId="41" xfId="0" applyNumberFormat="1" applyFont="1" applyFill="1" applyBorder="1" applyAlignment="1">
      <alignment/>
    </xf>
    <xf numFmtId="1" fontId="19" fillId="33" borderId="44" xfId="0" applyNumberFormat="1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67" fillId="33" borderId="15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20" fillId="33" borderId="13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1" fontId="19" fillId="33" borderId="14" xfId="0" applyNumberFormat="1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1" fontId="19" fillId="33" borderId="0" xfId="0" applyNumberFormat="1" applyFont="1" applyFill="1" applyBorder="1" applyAlignment="1">
      <alignment/>
    </xf>
    <xf numFmtId="1" fontId="19" fillId="33" borderId="33" xfId="0" applyNumberFormat="1" applyFont="1" applyFill="1" applyBorder="1" applyAlignment="1">
      <alignment/>
    </xf>
    <xf numFmtId="0" fontId="19" fillId="33" borderId="60" xfId="0" applyFont="1" applyFill="1" applyBorder="1" applyAlignment="1">
      <alignment horizontal="center"/>
    </xf>
    <xf numFmtId="1" fontId="19" fillId="33" borderId="50" xfId="0" applyNumberFormat="1" applyFont="1" applyFill="1" applyBorder="1" applyAlignment="1">
      <alignment/>
    </xf>
    <xf numFmtId="1" fontId="19" fillId="33" borderId="15" xfId="0" applyNumberFormat="1" applyFont="1" applyFill="1" applyBorder="1" applyAlignment="1">
      <alignment/>
    </xf>
    <xf numFmtId="0" fontId="19" fillId="33" borderId="31" xfId="0" applyFont="1" applyFill="1" applyBorder="1" applyAlignment="1">
      <alignment horizontal="left"/>
    </xf>
    <xf numFmtId="0" fontId="19" fillId="33" borderId="33" xfId="0" applyFont="1" applyFill="1" applyBorder="1" applyAlignment="1">
      <alignment/>
    </xf>
    <xf numFmtId="0" fontId="67" fillId="33" borderId="33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left"/>
    </xf>
    <xf numFmtId="0" fontId="67" fillId="33" borderId="0" xfId="0" applyFont="1" applyFill="1" applyBorder="1" applyAlignment="1">
      <alignment horizontal="center"/>
    </xf>
    <xf numFmtId="1" fontId="19" fillId="33" borderId="15" xfId="0" applyNumberFormat="1" applyFont="1" applyFill="1" applyBorder="1" applyAlignment="1">
      <alignment horizontal="center"/>
    </xf>
    <xf numFmtId="0" fontId="19" fillId="33" borderId="32" xfId="0" applyFont="1" applyFill="1" applyBorder="1" applyAlignment="1">
      <alignment horizontal="left"/>
    </xf>
    <xf numFmtId="0" fontId="19" fillId="33" borderId="33" xfId="0" applyNumberFormat="1" applyFont="1" applyFill="1" applyBorder="1" applyAlignment="1">
      <alignment vertical="top"/>
    </xf>
    <xf numFmtId="1" fontId="19" fillId="33" borderId="10" xfId="0" applyNumberFormat="1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50" xfId="0" applyFont="1" applyFill="1" applyBorder="1" applyAlignment="1">
      <alignment/>
    </xf>
    <xf numFmtId="1" fontId="11" fillId="33" borderId="50" xfId="0" applyNumberFormat="1" applyFont="1" applyFill="1" applyBorder="1" applyAlignment="1">
      <alignment/>
    </xf>
    <xf numFmtId="0" fontId="11" fillId="33" borderId="64" xfId="0" applyFont="1" applyFill="1" applyBorder="1" applyAlignment="1">
      <alignment/>
    </xf>
    <xf numFmtId="0" fontId="11" fillId="33" borderId="65" xfId="0" applyFont="1" applyFill="1" applyBorder="1" applyAlignment="1">
      <alignment/>
    </xf>
    <xf numFmtId="0" fontId="11" fillId="33" borderId="53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88" fontId="19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88" fontId="18" fillId="33" borderId="0" xfId="0" applyNumberFormat="1" applyFont="1" applyFill="1" applyBorder="1" applyAlignment="1">
      <alignment/>
    </xf>
    <xf numFmtId="0" fontId="19" fillId="33" borderId="41" xfId="0" applyNumberFormat="1" applyFont="1" applyFill="1" applyBorder="1" applyAlignment="1">
      <alignment horizontal="center" vertical="top"/>
    </xf>
    <xf numFmtId="0" fontId="19" fillId="33" borderId="45" xfId="0" applyNumberFormat="1" applyFont="1" applyFill="1" applyBorder="1" applyAlignment="1">
      <alignment horizontal="center" vertical="top"/>
    </xf>
    <xf numFmtId="0" fontId="20" fillId="33" borderId="45" xfId="0" applyNumberFormat="1" applyFont="1" applyFill="1" applyBorder="1" applyAlignment="1">
      <alignment horizontal="center" vertical="top"/>
    </xf>
    <xf numFmtId="0" fontId="22" fillId="33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/>
    </xf>
    <xf numFmtId="9" fontId="11" fillId="0" borderId="31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center" vertical="top"/>
    </xf>
    <xf numFmtId="1" fontId="11" fillId="33" borderId="29" xfId="0" applyNumberFormat="1" applyFont="1" applyFill="1" applyBorder="1" applyAlignment="1">
      <alignment horizontal="center" vertical="top"/>
    </xf>
    <xf numFmtId="1" fontId="11" fillId="0" borderId="26" xfId="0" applyNumberFormat="1" applyFont="1" applyFill="1" applyBorder="1" applyAlignment="1">
      <alignment horizontal="center" vertical="top"/>
    </xf>
    <xf numFmtId="1" fontId="11" fillId="33" borderId="33" xfId="0" applyNumberFormat="1" applyFont="1" applyFill="1" applyBorder="1" applyAlignment="1">
      <alignment horizontal="center" vertical="top"/>
    </xf>
    <xf numFmtId="9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 vertical="top"/>
    </xf>
    <xf numFmtId="1" fontId="11" fillId="33" borderId="26" xfId="0" applyNumberFormat="1" applyFont="1" applyFill="1" applyBorder="1" applyAlignment="1">
      <alignment horizontal="center" vertical="top"/>
    </xf>
    <xf numFmtId="9" fontId="11" fillId="33" borderId="21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 vertical="top"/>
    </xf>
    <xf numFmtId="1" fontId="11" fillId="0" borderId="29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1" fontId="11" fillId="0" borderId="32" xfId="0" applyNumberFormat="1" applyFont="1" applyFill="1" applyBorder="1" applyAlignment="1">
      <alignment horizontal="center" vertical="top"/>
    </xf>
    <xf numFmtId="1" fontId="19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1" fontId="11" fillId="33" borderId="26" xfId="0" applyNumberFormat="1" applyFont="1" applyFill="1" applyBorder="1" applyAlignment="1">
      <alignment horizontal="center"/>
    </xf>
    <xf numFmtId="1" fontId="19" fillId="33" borderId="22" xfId="0" applyNumberFormat="1" applyFont="1" applyFill="1" applyBorder="1" applyAlignment="1">
      <alignment horizontal="center" vertical="top"/>
    </xf>
    <xf numFmtId="1" fontId="11" fillId="33" borderId="20" xfId="0" applyNumberFormat="1" applyFont="1" applyFill="1" applyBorder="1" applyAlignment="1">
      <alignment horizontal="center"/>
    </xf>
    <xf numFmtId="1" fontId="11" fillId="33" borderId="29" xfId="0" applyNumberFormat="1" applyFont="1" applyFill="1" applyBorder="1" applyAlignment="1">
      <alignment horizontal="center"/>
    </xf>
    <xf numFmtId="1" fontId="11" fillId="33" borderId="44" xfId="0" applyNumberFormat="1" applyFont="1" applyFill="1" applyBorder="1" applyAlignment="1">
      <alignment horizontal="center"/>
    </xf>
    <xf numFmtId="1" fontId="11" fillId="33" borderId="46" xfId="0" applyNumberFormat="1" applyFont="1" applyFill="1" applyBorder="1" applyAlignment="1">
      <alignment horizontal="center"/>
    </xf>
    <xf numFmtId="1" fontId="11" fillId="33" borderId="21" xfId="0" applyNumberFormat="1" applyFont="1" applyFill="1" applyBorder="1" applyAlignment="1">
      <alignment horizontal="center"/>
    </xf>
    <xf numFmtId="1" fontId="11" fillId="33" borderId="28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1" fontId="11" fillId="33" borderId="32" xfId="0" applyNumberFormat="1" applyFont="1" applyFill="1" applyBorder="1" applyAlignment="1">
      <alignment horizontal="center"/>
    </xf>
    <xf numFmtId="1" fontId="11" fillId="33" borderId="42" xfId="0" applyNumberFormat="1" applyFont="1" applyFill="1" applyBorder="1" applyAlignment="1">
      <alignment horizontal="center"/>
    </xf>
    <xf numFmtId="1" fontId="11" fillId="33" borderId="30" xfId="0" applyNumberFormat="1" applyFont="1" applyFill="1" applyBorder="1" applyAlignment="1">
      <alignment horizontal="center"/>
    </xf>
    <xf numFmtId="1" fontId="11" fillId="33" borderId="19" xfId="0" applyNumberFormat="1" applyFont="1" applyFill="1" applyBorder="1" applyAlignment="1">
      <alignment horizontal="center"/>
    </xf>
    <xf numFmtId="1" fontId="11" fillId="33" borderId="34" xfId="0" applyNumberFormat="1" applyFont="1" applyFill="1" applyBorder="1" applyAlignment="1">
      <alignment horizontal="center"/>
    </xf>
    <xf numFmtId="1" fontId="11" fillId="33" borderId="41" xfId="0" applyNumberFormat="1" applyFont="1" applyFill="1" applyBorder="1" applyAlignment="1">
      <alignment horizontal="center" vertical="top"/>
    </xf>
    <xf numFmtId="1" fontId="11" fillId="33" borderId="32" xfId="0" applyNumberFormat="1" applyFont="1" applyFill="1" applyBorder="1" applyAlignment="1">
      <alignment horizontal="center" vertical="top"/>
    </xf>
    <xf numFmtId="1" fontId="11" fillId="33" borderId="25" xfId="0" applyNumberFormat="1" applyFont="1" applyFill="1" applyBorder="1" applyAlignment="1">
      <alignment horizontal="center"/>
    </xf>
    <xf numFmtId="1" fontId="11" fillId="33" borderId="27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1" fontId="11" fillId="0" borderId="21" xfId="0" applyNumberFormat="1" applyFont="1" applyFill="1" applyBorder="1" applyAlignment="1">
      <alignment horizontal="center"/>
    </xf>
    <xf numFmtId="1" fontId="11" fillId="33" borderId="31" xfId="0" applyNumberFormat="1" applyFont="1" applyFill="1" applyBorder="1" applyAlignment="1">
      <alignment horizontal="center" vertical="top"/>
    </xf>
    <xf numFmtId="1" fontId="11" fillId="0" borderId="25" xfId="0" applyNumberFormat="1" applyFont="1" applyFill="1" applyBorder="1" applyAlignment="1">
      <alignment horizontal="center"/>
    </xf>
    <xf numFmtId="1" fontId="11" fillId="33" borderId="41" xfId="0" applyNumberFormat="1" applyFont="1" applyFill="1" applyBorder="1" applyAlignment="1">
      <alignment horizontal="center"/>
    </xf>
    <xf numFmtId="1" fontId="11" fillId="33" borderId="16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9" fontId="11" fillId="33" borderId="31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1" fontId="11" fillId="33" borderId="29" xfId="0" applyNumberFormat="1" applyFont="1" applyFill="1" applyBorder="1" applyAlignment="1">
      <alignment/>
    </xf>
    <xf numFmtId="1" fontId="11" fillId="33" borderId="11" xfId="0" applyNumberFormat="1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1" fontId="11" fillId="33" borderId="28" xfId="0" applyNumberFormat="1" applyFont="1" applyFill="1" applyBorder="1" applyAlignment="1">
      <alignment/>
    </xf>
    <xf numFmtId="1" fontId="11" fillId="33" borderId="31" xfId="0" applyNumberFormat="1" applyFont="1" applyFill="1" applyBorder="1" applyAlignment="1">
      <alignment/>
    </xf>
    <xf numFmtId="1" fontId="11" fillId="33" borderId="32" xfId="0" applyNumberFormat="1" applyFont="1" applyFill="1" applyBorder="1" applyAlignment="1">
      <alignment/>
    </xf>
    <xf numFmtId="1" fontId="11" fillId="33" borderId="26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" fontId="11" fillId="33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1" fontId="11" fillId="0" borderId="64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top"/>
    </xf>
    <xf numFmtId="0" fontId="11" fillId="0" borderId="64" xfId="0" applyNumberFormat="1" applyFont="1" applyFill="1" applyBorder="1" applyAlignment="1">
      <alignment horizontal="center" vertical="top"/>
    </xf>
    <xf numFmtId="0" fontId="68" fillId="33" borderId="43" xfId="0" applyFont="1" applyFill="1" applyBorder="1" applyAlignment="1">
      <alignment horizontal="center"/>
    </xf>
    <xf numFmtId="0" fontId="68" fillId="33" borderId="44" xfId="0" applyFont="1" applyFill="1" applyBorder="1" applyAlignment="1">
      <alignment horizontal="center"/>
    </xf>
    <xf numFmtId="1" fontId="69" fillId="33" borderId="26" xfId="0" applyNumberFormat="1" applyFont="1" applyFill="1" applyBorder="1" applyAlignment="1">
      <alignment horizontal="center"/>
    </xf>
    <xf numFmtId="0" fontId="68" fillId="33" borderId="15" xfId="0" applyFont="1" applyFill="1" applyBorder="1" applyAlignment="1">
      <alignment horizontal="center"/>
    </xf>
    <xf numFmtId="0" fontId="68" fillId="33" borderId="45" xfId="0" applyFont="1" applyFill="1" applyBorder="1" applyAlignment="1">
      <alignment horizontal="center"/>
    </xf>
    <xf numFmtId="1" fontId="68" fillId="33" borderId="31" xfId="0" applyNumberFormat="1" applyFont="1" applyFill="1" applyBorder="1" applyAlignment="1">
      <alignment horizontal="center"/>
    </xf>
    <xf numFmtId="1" fontId="69" fillId="33" borderId="14" xfId="0" applyNumberFormat="1" applyFont="1" applyFill="1" applyBorder="1" applyAlignment="1">
      <alignment horizontal="center"/>
    </xf>
    <xf numFmtId="1" fontId="68" fillId="33" borderId="41" xfId="0" applyNumberFormat="1" applyFont="1" applyFill="1" applyBorder="1" applyAlignment="1">
      <alignment horizontal="center"/>
    </xf>
    <xf numFmtId="1" fontId="69" fillId="33" borderId="29" xfId="0" applyNumberFormat="1" applyFont="1" applyFill="1" applyBorder="1" applyAlignment="1">
      <alignment horizontal="center"/>
    </xf>
    <xf numFmtId="1" fontId="68" fillId="33" borderId="42" xfId="0" applyNumberFormat="1" applyFont="1" applyFill="1" applyBorder="1" applyAlignment="1">
      <alignment horizontal="center"/>
    </xf>
    <xf numFmtId="1" fontId="69" fillId="33" borderId="28" xfId="0" applyNumberFormat="1" applyFont="1" applyFill="1" applyBorder="1" applyAlignment="1">
      <alignment horizontal="center"/>
    </xf>
    <xf numFmtId="1" fontId="68" fillId="33" borderId="44" xfId="0" applyNumberFormat="1" applyFont="1" applyFill="1" applyBorder="1" applyAlignment="1">
      <alignment horizontal="center"/>
    </xf>
    <xf numFmtId="1" fontId="68" fillId="33" borderId="43" xfId="0" applyNumberFormat="1" applyFont="1" applyFill="1" applyBorder="1" applyAlignment="1">
      <alignment horizontal="center"/>
    </xf>
    <xf numFmtId="1" fontId="69" fillId="33" borderId="41" xfId="0" applyNumberFormat="1" applyFont="1" applyFill="1" applyBorder="1" applyAlignment="1">
      <alignment horizontal="center"/>
    </xf>
    <xf numFmtId="1" fontId="68" fillId="33" borderId="13" xfId="0" applyNumberFormat="1" applyFont="1" applyFill="1" applyBorder="1" applyAlignment="1">
      <alignment horizontal="center"/>
    </xf>
    <xf numFmtId="1" fontId="68" fillId="33" borderId="10" xfId="0" applyNumberFormat="1" applyFont="1" applyFill="1" applyBorder="1" applyAlignment="1">
      <alignment horizontal="center"/>
    </xf>
    <xf numFmtId="1" fontId="69" fillId="33" borderId="32" xfId="0" applyNumberFormat="1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0" fontId="68" fillId="33" borderId="38" xfId="0" applyFont="1" applyFill="1" applyBorder="1" applyAlignment="1">
      <alignment horizontal="center"/>
    </xf>
    <xf numFmtId="0" fontId="68" fillId="33" borderId="46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1" fontId="68" fillId="33" borderId="32" xfId="0" applyNumberFormat="1" applyFont="1" applyFill="1" applyBorder="1" applyAlignment="1">
      <alignment horizontal="center"/>
    </xf>
    <xf numFmtId="1" fontId="69" fillId="33" borderId="23" xfId="0" applyNumberFormat="1" applyFont="1" applyFill="1" applyBorder="1" applyAlignment="1">
      <alignment horizontal="center"/>
    </xf>
    <xf numFmtId="1" fontId="68" fillId="33" borderId="29" xfId="0" applyNumberFormat="1" applyFont="1" applyFill="1" applyBorder="1" applyAlignment="1">
      <alignment horizontal="center"/>
    </xf>
    <xf numFmtId="1" fontId="68" fillId="33" borderId="30" xfId="0" applyNumberFormat="1" applyFont="1" applyFill="1" applyBorder="1" applyAlignment="1">
      <alignment horizontal="center"/>
    </xf>
    <xf numFmtId="1" fontId="68" fillId="33" borderId="46" xfId="0" applyNumberFormat="1" applyFont="1" applyFill="1" applyBorder="1" applyAlignment="1">
      <alignment horizontal="center"/>
    </xf>
    <xf numFmtId="1" fontId="68" fillId="33" borderId="38" xfId="0" applyNumberFormat="1" applyFont="1" applyFill="1" applyBorder="1" applyAlignment="1">
      <alignment horizontal="center"/>
    </xf>
    <xf numFmtId="1" fontId="68" fillId="33" borderId="22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19" fillId="0" borderId="50" xfId="0" applyFont="1" applyFill="1" applyBorder="1" applyAlignment="1">
      <alignment horizontal="center" wrapText="1"/>
    </xf>
    <xf numFmtId="9" fontId="11" fillId="0" borderId="20" xfId="0" applyNumberFormat="1" applyFont="1" applyFill="1" applyBorder="1" applyAlignment="1">
      <alignment horizontal="center"/>
    </xf>
    <xf numFmtId="9" fontId="11" fillId="0" borderId="21" xfId="0" applyNumberFormat="1" applyFont="1" applyFill="1" applyBorder="1" applyAlignment="1">
      <alignment horizontal="center"/>
    </xf>
    <xf numFmtId="10" fontId="11" fillId="0" borderId="21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top"/>
    </xf>
    <xf numFmtId="9" fontId="11" fillId="0" borderId="10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" fontId="11" fillId="0" borderId="14" xfId="0" applyNumberFormat="1" applyFont="1" applyFill="1" applyBorder="1" applyAlignment="1">
      <alignment horizontal="center" vertical="top"/>
    </xf>
    <xf numFmtId="1" fontId="11" fillId="0" borderId="13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1" fontId="11" fillId="0" borderId="23" xfId="0" applyNumberFormat="1" applyFont="1" applyFill="1" applyBorder="1" applyAlignment="1">
      <alignment horizontal="center" vertical="top"/>
    </xf>
    <xf numFmtId="1" fontId="11" fillId="33" borderId="21" xfId="0" applyNumberFormat="1" applyFont="1" applyFill="1" applyBorder="1" applyAlignment="1">
      <alignment/>
    </xf>
    <xf numFmtId="1" fontId="11" fillId="33" borderId="14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1" fontId="11" fillId="33" borderId="15" xfId="0" applyNumberFormat="1" applyFont="1" applyFill="1" applyBorder="1" applyAlignment="1">
      <alignment/>
    </xf>
    <xf numFmtId="1" fontId="11" fillId="33" borderId="33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11" fillId="33" borderId="23" xfId="0" applyNumberFormat="1" applyFont="1" applyFill="1" applyBorder="1" applyAlignment="1">
      <alignment/>
    </xf>
    <xf numFmtId="0" fontId="19" fillId="33" borderId="65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9" fontId="19" fillId="0" borderId="25" xfId="0" applyNumberFormat="1" applyFont="1" applyFill="1" applyBorder="1" applyAlignment="1">
      <alignment horizontal="center"/>
    </xf>
    <xf numFmtId="9" fontId="11" fillId="33" borderId="33" xfId="0" applyNumberFormat="1" applyFont="1" applyFill="1" applyBorder="1" applyAlignment="1">
      <alignment horizontal="center"/>
    </xf>
    <xf numFmtId="9" fontId="19" fillId="33" borderId="25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188" fontId="19" fillId="0" borderId="0" xfId="0" applyNumberFormat="1" applyFont="1" applyFill="1" applyBorder="1" applyAlignment="1">
      <alignment/>
    </xf>
    <xf numFmtId="1" fontId="19" fillId="0" borderId="33" xfId="0" applyNumberFormat="1" applyFont="1" applyFill="1" applyBorder="1" applyAlignment="1">
      <alignment horizontal="center" vertical="top"/>
    </xf>
    <xf numFmtId="0" fontId="19" fillId="33" borderId="25" xfId="0" applyFont="1" applyFill="1" applyBorder="1" applyAlignment="1">
      <alignment horizontal="left"/>
    </xf>
    <xf numFmtId="0" fontId="19" fillId="33" borderId="27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34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left" wrapText="1"/>
    </xf>
    <xf numFmtId="0" fontId="19" fillId="33" borderId="42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68" fillId="33" borderId="20" xfId="0" applyFont="1" applyFill="1" applyBorder="1" applyAlignment="1">
      <alignment horizontal="center"/>
    </xf>
    <xf numFmtId="0" fontId="68" fillId="33" borderId="41" xfId="0" applyFont="1" applyFill="1" applyBorder="1" applyAlignment="1">
      <alignment horizontal="center"/>
    </xf>
    <xf numFmtId="0" fontId="68" fillId="33" borderId="31" xfId="0" applyFont="1" applyFill="1" applyBorder="1" applyAlignment="1">
      <alignment horizontal="center"/>
    </xf>
    <xf numFmtId="1" fontId="68" fillId="33" borderId="45" xfId="0" applyNumberFormat="1" applyFont="1" applyFill="1" applyBorder="1" applyAlignment="1">
      <alignment horizontal="center"/>
    </xf>
    <xf numFmtId="1" fontId="68" fillId="33" borderId="25" xfId="0" applyNumberFormat="1" applyFont="1" applyFill="1" applyBorder="1" applyAlignment="1">
      <alignment horizontal="center"/>
    </xf>
    <xf numFmtId="1" fontId="69" fillId="0" borderId="10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1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8" fillId="33" borderId="33" xfId="0" applyFont="1" applyFill="1" applyBorder="1" applyAlignment="1">
      <alignment horizontal="center"/>
    </xf>
    <xf numFmtId="0" fontId="68" fillId="33" borderId="25" xfId="0" applyFont="1" applyFill="1" applyBorder="1" applyAlignment="1">
      <alignment horizontal="center"/>
    </xf>
    <xf numFmtId="0" fontId="19" fillId="33" borderId="31" xfId="0" applyNumberFormat="1" applyFont="1" applyFill="1" applyBorder="1" applyAlignment="1">
      <alignment horizontal="center"/>
    </xf>
    <xf numFmtId="0" fontId="19" fillId="33" borderId="32" xfId="0" applyNumberFormat="1" applyFont="1" applyFill="1" applyBorder="1" applyAlignment="1">
      <alignment horizontal="center"/>
    </xf>
    <xf numFmtId="0" fontId="19" fillId="33" borderId="33" xfId="0" applyNumberFormat="1" applyFont="1" applyFill="1" applyBorder="1" applyAlignment="1">
      <alignment horizontal="center"/>
    </xf>
    <xf numFmtId="0" fontId="68" fillId="33" borderId="50" xfId="0" applyFont="1" applyFill="1" applyBorder="1" applyAlignment="1">
      <alignment horizontal="center"/>
    </xf>
    <xf numFmtId="0" fontId="68" fillId="33" borderId="36" xfId="0" applyFont="1" applyFill="1" applyBorder="1" applyAlignment="1">
      <alignment horizontal="center"/>
    </xf>
    <xf numFmtId="1" fontId="69" fillId="33" borderId="29" xfId="0" applyNumberFormat="1" applyFont="1" applyFill="1" applyBorder="1" applyAlignment="1">
      <alignment/>
    </xf>
    <xf numFmtId="1" fontId="69" fillId="33" borderId="28" xfId="0" applyNumberFormat="1" applyFont="1" applyFill="1" applyBorder="1" applyAlignment="1">
      <alignment/>
    </xf>
    <xf numFmtId="1" fontId="68" fillId="33" borderId="21" xfId="0" applyNumberFormat="1" applyFont="1" applyFill="1" applyBorder="1" applyAlignment="1">
      <alignment/>
    </xf>
    <xf numFmtId="1" fontId="68" fillId="33" borderId="35" xfId="0" applyNumberFormat="1" applyFont="1" applyFill="1" applyBorder="1" applyAlignment="1">
      <alignment/>
    </xf>
    <xf numFmtId="1" fontId="68" fillId="33" borderId="20" xfId="0" applyNumberFormat="1" applyFont="1" applyFill="1" applyBorder="1" applyAlignment="1">
      <alignment/>
    </xf>
    <xf numFmtId="1" fontId="68" fillId="33" borderId="32" xfId="0" applyNumberFormat="1" applyFont="1" applyFill="1" applyBorder="1" applyAlignment="1">
      <alignment/>
    </xf>
    <xf numFmtId="1" fontId="68" fillId="33" borderId="31" xfId="0" applyNumberFormat="1" applyFont="1" applyFill="1" applyBorder="1" applyAlignment="1">
      <alignment/>
    </xf>
    <xf numFmtId="1" fontId="69" fillId="33" borderId="26" xfId="0" applyNumberFormat="1" applyFont="1" applyFill="1" applyBorder="1" applyAlignment="1">
      <alignment/>
    </xf>
    <xf numFmtId="1" fontId="68" fillId="33" borderId="2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/>
    </xf>
    <xf numFmtId="1" fontId="68" fillId="33" borderId="40" xfId="0" applyNumberFormat="1" applyFont="1" applyFill="1" applyBorder="1" applyAlignment="1">
      <alignment/>
    </xf>
    <xf numFmtId="1" fontId="69" fillId="33" borderId="32" xfId="0" applyNumberFormat="1" applyFont="1" applyFill="1" applyBorder="1" applyAlignment="1">
      <alignment/>
    </xf>
    <xf numFmtId="1" fontId="69" fillId="33" borderId="10" xfId="0" applyNumberFormat="1" applyFont="1" applyFill="1" applyBorder="1" applyAlignment="1">
      <alignment/>
    </xf>
    <xf numFmtId="1" fontId="68" fillId="33" borderId="10" xfId="0" applyNumberFormat="1" applyFont="1" applyFill="1" applyBorder="1" applyAlignment="1">
      <alignment/>
    </xf>
    <xf numFmtId="0" fontId="68" fillId="33" borderId="29" xfId="0" applyFont="1" applyFill="1" applyBorder="1" applyAlignment="1">
      <alignment horizontal="center"/>
    </xf>
    <xf numFmtId="0" fontId="68" fillId="33" borderId="32" xfId="0" applyFont="1" applyFill="1" applyBorder="1" applyAlignment="1">
      <alignment horizontal="center"/>
    </xf>
    <xf numFmtId="0" fontId="68" fillId="33" borderId="30" xfId="0" applyFont="1" applyFill="1" applyBorder="1" applyAlignment="1">
      <alignment horizontal="center"/>
    </xf>
    <xf numFmtId="1" fontId="68" fillId="33" borderId="46" xfId="0" applyNumberFormat="1" applyFont="1" applyFill="1" applyBorder="1" applyAlignment="1">
      <alignment/>
    </xf>
    <xf numFmtId="1" fontId="68" fillId="33" borderId="29" xfId="0" applyNumberFormat="1" applyFont="1" applyFill="1" applyBorder="1" applyAlignment="1">
      <alignment/>
    </xf>
    <xf numFmtId="1" fontId="69" fillId="33" borderId="23" xfId="0" applyNumberFormat="1" applyFont="1" applyFill="1" applyBorder="1" applyAlignment="1">
      <alignment/>
    </xf>
    <xf numFmtId="1" fontId="68" fillId="33" borderId="22" xfId="0" applyNumberFormat="1" applyFont="1" applyFill="1" applyBorder="1" applyAlignment="1">
      <alignment/>
    </xf>
    <xf numFmtId="0" fontId="68" fillId="33" borderId="31" xfId="0" applyFont="1" applyFill="1" applyBorder="1" applyAlignment="1">
      <alignment/>
    </xf>
    <xf numFmtId="1" fontId="68" fillId="33" borderId="31" xfId="0" applyNumberFormat="1" applyFont="1" applyFill="1" applyBorder="1" applyAlignment="1">
      <alignment/>
    </xf>
    <xf numFmtId="1" fontId="68" fillId="33" borderId="50" xfId="0" applyNumberFormat="1" applyFont="1" applyFill="1" applyBorder="1" applyAlignment="1">
      <alignment/>
    </xf>
    <xf numFmtId="1" fontId="68" fillId="33" borderId="15" xfId="0" applyNumberFormat="1" applyFont="1" applyFill="1" applyBorder="1" applyAlignment="1">
      <alignment/>
    </xf>
    <xf numFmtId="1" fontId="69" fillId="33" borderId="50" xfId="0" applyNumberFormat="1" applyFont="1" applyFill="1" applyBorder="1" applyAlignment="1">
      <alignment/>
    </xf>
    <xf numFmtId="1" fontId="68" fillId="33" borderId="32" xfId="0" applyNumberFormat="1" applyFont="1" applyFill="1" applyBorder="1" applyAlignment="1">
      <alignment/>
    </xf>
    <xf numFmtId="1" fontId="68" fillId="33" borderId="33" xfId="0" applyNumberFormat="1" applyFont="1" applyFill="1" applyBorder="1" applyAlignment="1">
      <alignment/>
    </xf>
    <xf numFmtId="0" fontId="68" fillId="33" borderId="31" xfId="0" applyNumberFormat="1" applyFont="1" applyFill="1" applyBorder="1" applyAlignment="1">
      <alignment vertical="top"/>
    </xf>
    <xf numFmtId="0" fontId="68" fillId="33" borderId="33" xfId="0" applyNumberFormat="1" applyFont="1" applyFill="1" applyBorder="1" applyAlignment="1">
      <alignment horizontal="center" vertical="top"/>
    </xf>
    <xf numFmtId="0" fontId="68" fillId="33" borderId="31" xfId="0" applyNumberFormat="1" applyFont="1" applyFill="1" applyBorder="1" applyAlignment="1">
      <alignment horizontal="center" vertical="top"/>
    </xf>
    <xf numFmtId="1" fontId="69" fillId="33" borderId="15" xfId="0" applyNumberFormat="1" applyFont="1" applyFill="1" applyBorder="1" applyAlignment="1">
      <alignment/>
    </xf>
    <xf numFmtId="1" fontId="69" fillId="33" borderId="31" xfId="0" applyNumberFormat="1" applyFont="1" applyFill="1" applyBorder="1" applyAlignment="1">
      <alignment/>
    </xf>
    <xf numFmtId="1" fontId="68" fillId="33" borderId="33" xfId="0" applyNumberFormat="1" applyFont="1" applyFill="1" applyBorder="1" applyAlignment="1">
      <alignment horizontal="center"/>
    </xf>
    <xf numFmtId="1" fontId="69" fillId="33" borderId="33" xfId="0" applyNumberFormat="1" applyFont="1" applyFill="1" applyBorder="1" applyAlignment="1">
      <alignment/>
    </xf>
    <xf numFmtId="0" fontId="19" fillId="33" borderId="60" xfId="0" applyFont="1" applyFill="1" applyBorder="1" applyAlignment="1">
      <alignment horizontal="left"/>
    </xf>
    <xf numFmtId="0" fontId="19" fillId="0" borderId="50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33" borderId="1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45" xfId="0" applyFont="1" applyFill="1" applyBorder="1" applyAlignment="1">
      <alignment/>
    </xf>
    <xf numFmtId="0" fontId="19" fillId="33" borderId="37" xfId="0" applyFont="1" applyFill="1" applyBorder="1" applyAlignment="1">
      <alignment/>
    </xf>
    <xf numFmtId="1" fontId="11" fillId="33" borderId="38" xfId="0" applyNumberFormat="1" applyFont="1" applyFill="1" applyBorder="1" applyAlignment="1">
      <alignment/>
    </xf>
    <xf numFmtId="1" fontId="11" fillId="33" borderId="36" xfId="0" applyNumberFormat="1" applyFont="1" applyFill="1" applyBorder="1" applyAlignment="1">
      <alignment/>
    </xf>
    <xf numFmtId="1" fontId="11" fillId="33" borderId="57" xfId="0" applyNumberFormat="1" applyFont="1" applyFill="1" applyBorder="1" applyAlignment="1">
      <alignment/>
    </xf>
    <xf numFmtId="1" fontId="69" fillId="33" borderId="36" xfId="0" applyNumberFormat="1" applyFont="1" applyFill="1" applyBorder="1" applyAlignment="1">
      <alignment/>
    </xf>
    <xf numFmtId="1" fontId="69" fillId="33" borderId="38" xfId="0" applyNumberFormat="1" applyFont="1" applyFill="1" applyBorder="1" applyAlignment="1">
      <alignment/>
    </xf>
    <xf numFmtId="1" fontId="11" fillId="33" borderId="43" xfId="0" applyNumberFormat="1" applyFont="1" applyFill="1" applyBorder="1" applyAlignment="1">
      <alignment/>
    </xf>
    <xf numFmtId="1" fontId="11" fillId="33" borderId="38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1" fontId="19" fillId="33" borderId="66" xfId="0" applyNumberFormat="1" applyFont="1" applyFill="1" applyBorder="1" applyAlignment="1">
      <alignment horizontal="center" vertical="top"/>
    </xf>
    <xf numFmtId="1" fontId="19" fillId="33" borderId="67" xfId="0" applyNumberFormat="1" applyFont="1" applyFill="1" applyBorder="1" applyAlignment="1">
      <alignment horizontal="center" vertical="top"/>
    </xf>
    <xf numFmtId="0" fontId="11" fillId="0" borderId="32" xfId="0" applyNumberFormat="1" applyFont="1" applyFill="1" applyBorder="1" applyAlignment="1">
      <alignment horizontal="center" vertical="top"/>
    </xf>
    <xf numFmtId="1" fontId="68" fillId="33" borderId="14" xfId="0" applyNumberFormat="1" applyFont="1" applyFill="1" applyBorder="1" applyAlignment="1">
      <alignment horizontal="center"/>
    </xf>
    <xf numFmtId="1" fontId="68" fillId="33" borderId="23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wrapText="1"/>
    </xf>
    <xf numFmtId="1" fontId="68" fillId="33" borderId="21" xfId="0" applyNumberFormat="1" applyFont="1" applyFill="1" applyBorder="1" applyAlignment="1">
      <alignment horizontal="center"/>
    </xf>
    <xf numFmtId="1" fontId="19" fillId="33" borderId="23" xfId="0" applyNumberFormat="1" applyFont="1" applyFill="1" applyBorder="1" applyAlignment="1">
      <alignment/>
    </xf>
    <xf numFmtId="1" fontId="68" fillId="33" borderId="0" xfId="0" applyNumberFormat="1" applyFont="1" applyFill="1" applyBorder="1" applyAlignment="1">
      <alignment/>
    </xf>
    <xf numFmtId="1" fontId="68" fillId="33" borderId="23" xfId="0" applyNumberFormat="1" applyFont="1" applyFill="1" applyBorder="1" applyAlignment="1">
      <alignment/>
    </xf>
    <xf numFmtId="1" fontId="68" fillId="33" borderId="25" xfId="0" applyNumberFormat="1" applyFont="1" applyFill="1" applyBorder="1" applyAlignment="1">
      <alignment/>
    </xf>
    <xf numFmtId="1" fontId="19" fillId="33" borderId="30" xfId="0" applyNumberFormat="1" applyFont="1" applyFill="1" applyBorder="1" applyAlignment="1">
      <alignment/>
    </xf>
    <xf numFmtId="1" fontId="19" fillId="33" borderId="42" xfId="0" applyNumberFormat="1" applyFont="1" applyFill="1" applyBorder="1" applyAlignment="1">
      <alignment/>
    </xf>
    <xf numFmtId="1" fontId="19" fillId="33" borderId="24" xfId="0" applyNumberFormat="1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19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0" fontId="19" fillId="33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33" borderId="4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2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1"/>
  <sheetViews>
    <sheetView view="pageBreakPreview" zoomScale="60" zoomScaleNormal="50" zoomScalePageLayoutView="0" workbookViewId="0" topLeftCell="A2">
      <pane xSplit="2" ySplit="8" topLeftCell="AD4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10" sqref="B10:B61"/>
    </sheetView>
  </sheetViews>
  <sheetFormatPr defaultColWidth="9.00390625" defaultRowHeight="12.75"/>
  <cols>
    <col min="1" max="1" width="7.375" style="0" customWidth="1"/>
    <col min="2" max="2" width="54.625" style="0" customWidth="1"/>
    <col min="3" max="3" width="19.375" style="0" customWidth="1"/>
    <col min="4" max="4" width="21.125" style="0" customWidth="1"/>
    <col min="5" max="5" width="27.125" style="0" customWidth="1"/>
    <col min="6" max="6" width="18.25390625" style="0" customWidth="1"/>
    <col min="7" max="7" width="16.625" style="0" customWidth="1"/>
    <col min="8" max="8" width="36.75390625" style="0" customWidth="1"/>
    <col min="9" max="9" width="23.125" style="0" customWidth="1"/>
    <col min="10" max="11" width="21.375" style="0" customWidth="1"/>
    <col min="12" max="12" width="15.25390625" style="0" customWidth="1"/>
    <col min="13" max="13" width="16.375" style="0" customWidth="1"/>
    <col min="14" max="14" width="18.25390625" style="0" customWidth="1"/>
    <col min="15" max="15" width="16.625" style="0" customWidth="1"/>
    <col min="16" max="16" width="17.625" style="178" customWidth="1"/>
    <col min="17" max="17" width="20.75390625" style="178" customWidth="1"/>
    <col min="18" max="18" width="20.25390625" style="178" customWidth="1"/>
    <col min="19" max="19" width="17.875" style="178" customWidth="1"/>
    <col min="20" max="20" width="14.375" style="0" customWidth="1"/>
    <col min="21" max="21" width="12.25390625" style="0" customWidth="1"/>
    <col min="22" max="22" width="13.75390625" style="0" customWidth="1"/>
    <col min="23" max="23" width="15.75390625" style="0" customWidth="1"/>
    <col min="24" max="24" width="14.125" style="0" customWidth="1"/>
    <col min="25" max="25" width="14.625" style="0" customWidth="1"/>
    <col min="26" max="26" width="15.375" style="0" customWidth="1"/>
    <col min="27" max="27" width="14.375" style="0" customWidth="1"/>
    <col min="28" max="28" width="13.375" style="0" customWidth="1"/>
    <col min="29" max="29" width="28.375" style="0" customWidth="1"/>
    <col min="30" max="30" width="23.625" style="0" customWidth="1"/>
    <col min="31" max="31" width="21.25390625" style="0" customWidth="1"/>
    <col min="32" max="32" width="14.75390625" style="0" customWidth="1"/>
    <col min="33" max="33" width="13.00390625" style="0" customWidth="1"/>
    <col min="34" max="34" width="13.375" style="0" customWidth="1"/>
    <col min="35" max="35" width="14.375" style="0" customWidth="1"/>
    <col min="36" max="36" width="17.00390625" style="0" customWidth="1"/>
    <col min="37" max="37" width="16.25390625" style="0" customWidth="1"/>
    <col min="38" max="38" width="16.125" style="0" customWidth="1"/>
    <col min="39" max="39" width="17.375" style="0" customWidth="1"/>
    <col min="40" max="40" width="14.125" style="0" customWidth="1"/>
    <col min="41" max="41" width="16.625" style="0" customWidth="1"/>
    <col min="42" max="42" width="22.75390625" style="0" customWidth="1"/>
    <col min="43" max="43" width="19.875" style="178" customWidth="1"/>
    <col min="44" max="44" width="16.75390625" style="0" customWidth="1"/>
    <col min="45" max="47" width="19.75390625" style="0" customWidth="1"/>
    <col min="48" max="48" width="25.75390625" style="0" customWidth="1"/>
    <col min="49" max="50" width="21.375" style="0" customWidth="1"/>
    <col min="51" max="51" width="14.75390625" style="0" customWidth="1"/>
    <col min="52" max="52" width="16.00390625" style="0" customWidth="1"/>
  </cols>
  <sheetData>
    <row r="1" spans="1:51" ht="28.5">
      <c r="A1" s="2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</row>
    <row r="2" spans="3:51" ht="28.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3"/>
    </row>
    <row r="3" spans="1:51" ht="28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 t="s">
        <v>0</v>
      </c>
      <c r="N3" s="84"/>
      <c r="O3" s="84"/>
      <c r="P3" s="68"/>
      <c r="Q3" s="68"/>
      <c r="R3" s="68"/>
      <c r="S3" s="68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68"/>
      <c r="AR3" s="84"/>
      <c r="AS3" s="84"/>
      <c r="AT3" s="84"/>
      <c r="AU3" s="84"/>
      <c r="AV3" s="84"/>
      <c r="AW3" s="84"/>
      <c r="AX3" s="84"/>
      <c r="AY3" s="3"/>
    </row>
    <row r="4" spans="1:51" ht="28.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68"/>
      <c r="Q4" s="68"/>
      <c r="R4" s="68"/>
      <c r="S4" s="68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68"/>
      <c r="AR4" s="84"/>
      <c r="AS4" s="84"/>
      <c r="AT4" s="84"/>
      <c r="AU4" s="84"/>
      <c r="AV4" s="84"/>
      <c r="AW4" s="84"/>
      <c r="AX4" s="84"/>
      <c r="AY4" s="3"/>
    </row>
    <row r="5" spans="1:54" ht="53.25" customHeight="1">
      <c r="A5" s="46" t="s">
        <v>2</v>
      </c>
      <c r="B5" s="47" t="s">
        <v>3</v>
      </c>
      <c r="C5" s="46" t="s">
        <v>4</v>
      </c>
      <c r="D5" s="46" t="s">
        <v>5</v>
      </c>
      <c r="E5" s="46" t="s">
        <v>6</v>
      </c>
      <c r="F5" s="46" t="s">
        <v>7</v>
      </c>
      <c r="G5" s="778" t="s">
        <v>143</v>
      </c>
      <c r="H5" s="46" t="s">
        <v>8</v>
      </c>
      <c r="I5" s="46" t="s">
        <v>14</v>
      </c>
      <c r="J5" s="49" t="s">
        <v>9</v>
      </c>
      <c r="K5" s="533"/>
      <c r="L5" s="85"/>
      <c r="M5" s="59" t="s">
        <v>10</v>
      </c>
      <c r="N5" s="59"/>
      <c r="O5" s="54"/>
      <c r="P5" s="767" t="s">
        <v>226</v>
      </c>
      <c r="Q5" s="768"/>
      <c r="R5" s="768"/>
      <c r="S5" s="769"/>
      <c r="T5" s="754" t="s">
        <v>11</v>
      </c>
      <c r="U5" s="755"/>
      <c r="V5" s="755"/>
      <c r="W5" s="755"/>
      <c r="X5" s="755"/>
      <c r="Y5" s="755"/>
      <c r="Z5" s="755"/>
      <c r="AA5" s="744"/>
      <c r="AB5" s="744"/>
      <c r="AC5" s="49" t="s">
        <v>12</v>
      </c>
      <c r="AD5" s="758" t="s">
        <v>170</v>
      </c>
      <c r="AE5" s="759"/>
      <c r="AF5" s="89" t="s">
        <v>13</v>
      </c>
      <c r="AG5" s="86"/>
      <c r="AH5" s="86"/>
      <c r="AI5" s="86"/>
      <c r="AJ5" s="86"/>
      <c r="AK5" s="86"/>
      <c r="AL5" s="86"/>
      <c r="AM5" s="90"/>
      <c r="AN5" s="90"/>
      <c r="AO5" s="86"/>
      <c r="AP5" s="86"/>
      <c r="AQ5" s="197"/>
      <c r="AR5" s="86"/>
      <c r="AS5" s="86"/>
      <c r="AT5" s="773" t="s">
        <v>220</v>
      </c>
      <c r="AU5" s="773" t="s">
        <v>243</v>
      </c>
      <c r="AV5" s="564">
        <v>0.1</v>
      </c>
      <c r="AW5" s="569" t="s">
        <v>12</v>
      </c>
      <c r="AX5" s="47"/>
      <c r="AY5" s="4"/>
      <c r="AZ5" s="1"/>
      <c r="BA5" s="1"/>
      <c r="BB5" s="1"/>
    </row>
    <row r="6" spans="1:54" ht="28.5">
      <c r="A6" s="48" t="s">
        <v>15</v>
      </c>
      <c r="B6" s="51"/>
      <c r="C6" s="48" t="s">
        <v>16</v>
      </c>
      <c r="D6" s="48" t="s">
        <v>17</v>
      </c>
      <c r="E6" s="48"/>
      <c r="F6" s="48" t="s">
        <v>18</v>
      </c>
      <c r="G6" s="779"/>
      <c r="H6" s="48"/>
      <c r="I6" s="48" t="s">
        <v>29</v>
      </c>
      <c r="J6" s="58" t="s">
        <v>19</v>
      </c>
      <c r="K6" s="534"/>
      <c r="L6" s="87"/>
      <c r="M6" s="60" t="s">
        <v>20</v>
      </c>
      <c r="N6" s="60"/>
      <c r="O6" s="56"/>
      <c r="P6" s="770"/>
      <c r="Q6" s="771"/>
      <c r="R6" s="771"/>
      <c r="S6" s="772"/>
      <c r="T6" s="756" t="s">
        <v>21</v>
      </c>
      <c r="U6" s="757"/>
      <c r="V6" s="757"/>
      <c r="W6" s="757"/>
      <c r="X6" s="757"/>
      <c r="Y6" s="757"/>
      <c r="Z6" s="757"/>
      <c r="AA6" s="744"/>
      <c r="AB6" s="744"/>
      <c r="AC6" s="48" t="s">
        <v>22</v>
      </c>
      <c r="AD6" s="161"/>
      <c r="AE6" s="557" t="s">
        <v>24</v>
      </c>
      <c r="AF6" s="58" t="s">
        <v>25</v>
      </c>
      <c r="AG6" s="359"/>
      <c r="AH6" s="359"/>
      <c r="AI6" s="764" t="s">
        <v>225</v>
      </c>
      <c r="AJ6" s="765"/>
      <c r="AK6" s="766"/>
      <c r="AL6" s="239" t="s">
        <v>172</v>
      </c>
      <c r="AM6" s="48" t="s">
        <v>26</v>
      </c>
      <c r="AN6" s="58" t="s">
        <v>27</v>
      </c>
      <c r="AO6" s="760" t="s">
        <v>342</v>
      </c>
      <c r="AP6" s="761"/>
      <c r="AQ6" s="754" t="s">
        <v>149</v>
      </c>
      <c r="AR6" s="755"/>
      <c r="AS6" s="755"/>
      <c r="AT6" s="774"/>
      <c r="AU6" s="774"/>
      <c r="AV6" s="566" t="s">
        <v>115</v>
      </c>
      <c r="AW6" s="536" t="s">
        <v>24</v>
      </c>
      <c r="AX6" s="649"/>
      <c r="AY6" s="4"/>
      <c r="AZ6" s="1"/>
      <c r="BA6" s="1"/>
      <c r="BB6" s="1"/>
    </row>
    <row r="7" spans="1:54" ht="78.75" customHeight="1">
      <c r="A7" s="48"/>
      <c r="B7" s="51"/>
      <c r="C7" s="48" t="s">
        <v>30</v>
      </c>
      <c r="D7" s="48"/>
      <c r="E7" s="48"/>
      <c r="F7" s="48"/>
      <c r="G7" s="779"/>
      <c r="H7" s="48"/>
      <c r="I7" s="48" t="s">
        <v>41</v>
      </c>
      <c r="J7" s="58" t="s">
        <v>31</v>
      </c>
      <c r="K7" s="534" t="s">
        <v>224</v>
      </c>
      <c r="L7" s="57">
        <v>0</v>
      </c>
      <c r="M7" s="51" t="s">
        <v>34</v>
      </c>
      <c r="N7" s="48" t="s">
        <v>32</v>
      </c>
      <c r="O7" s="48" t="s">
        <v>33</v>
      </c>
      <c r="P7" s="509">
        <v>0</v>
      </c>
      <c r="Q7" s="509" t="s">
        <v>34</v>
      </c>
      <c r="R7" s="509" t="s">
        <v>32</v>
      </c>
      <c r="S7" s="509" t="s">
        <v>33</v>
      </c>
      <c r="T7" s="48" t="s">
        <v>34</v>
      </c>
      <c r="U7" s="48"/>
      <c r="V7" s="48"/>
      <c r="W7" s="48" t="s">
        <v>32</v>
      </c>
      <c r="X7" s="58"/>
      <c r="Y7" s="58"/>
      <c r="Z7" s="58" t="s">
        <v>33</v>
      </c>
      <c r="AA7" s="58"/>
      <c r="AB7" s="58"/>
      <c r="AC7" s="48" t="s">
        <v>35</v>
      </c>
      <c r="AD7" s="33" t="s">
        <v>23</v>
      </c>
      <c r="AE7" s="509" t="s">
        <v>36</v>
      </c>
      <c r="AF7" s="48" t="s">
        <v>37</v>
      </c>
      <c r="AG7" s="48"/>
      <c r="AH7" s="48"/>
      <c r="AI7" s="521">
        <v>0.35</v>
      </c>
      <c r="AJ7" s="526">
        <v>0.4</v>
      </c>
      <c r="AK7" s="648">
        <v>0.3</v>
      </c>
      <c r="AL7" s="57" t="s">
        <v>171</v>
      </c>
      <c r="AM7" s="48" t="s">
        <v>38</v>
      </c>
      <c r="AN7" s="58" t="s">
        <v>39</v>
      </c>
      <c r="AO7" s="762"/>
      <c r="AP7" s="763"/>
      <c r="AQ7" s="756"/>
      <c r="AR7" s="757"/>
      <c r="AS7" s="757"/>
      <c r="AT7" s="774"/>
      <c r="AU7" s="774"/>
      <c r="AV7" s="566"/>
      <c r="AW7" s="536" t="s">
        <v>36</v>
      </c>
      <c r="AX7" s="51"/>
      <c r="AY7" s="4"/>
      <c r="AZ7" s="1"/>
      <c r="BA7" s="1"/>
      <c r="BB7" s="1"/>
    </row>
    <row r="8" spans="1:54" ht="28.5">
      <c r="A8" s="48"/>
      <c r="B8" s="51"/>
      <c r="C8" s="48"/>
      <c r="D8" s="48"/>
      <c r="E8" s="48"/>
      <c r="F8" s="48"/>
      <c r="G8" s="779"/>
      <c r="H8" s="48"/>
      <c r="I8" s="48"/>
      <c r="J8" s="58"/>
      <c r="K8" s="534"/>
      <c r="L8" s="57" t="s">
        <v>1</v>
      </c>
      <c r="M8" s="51" t="s">
        <v>1</v>
      </c>
      <c r="N8" s="48" t="s">
        <v>1</v>
      </c>
      <c r="O8" s="48" t="s">
        <v>1</v>
      </c>
      <c r="P8" s="509" t="s">
        <v>1</v>
      </c>
      <c r="Q8" s="509" t="s">
        <v>1</v>
      </c>
      <c r="R8" s="509" t="s">
        <v>1</v>
      </c>
      <c r="S8" s="509" t="s">
        <v>1</v>
      </c>
      <c r="T8" s="48" t="s">
        <v>1</v>
      </c>
      <c r="U8" s="48"/>
      <c r="V8" s="48"/>
      <c r="W8" s="48" t="s">
        <v>1</v>
      </c>
      <c r="X8" s="58"/>
      <c r="Y8" s="58"/>
      <c r="Z8" s="58" t="s">
        <v>1</v>
      </c>
      <c r="AA8" s="58"/>
      <c r="AB8" s="58"/>
      <c r="AC8" s="48" t="s">
        <v>42</v>
      </c>
      <c r="AD8" s="39" t="s">
        <v>169</v>
      </c>
      <c r="AE8" s="509" t="s">
        <v>43</v>
      </c>
      <c r="AF8" s="48" t="s">
        <v>44</v>
      </c>
      <c r="AG8" s="48"/>
      <c r="AH8" s="48"/>
      <c r="AI8" s="522" t="s">
        <v>299</v>
      </c>
      <c r="AJ8" s="522" t="s">
        <v>300</v>
      </c>
      <c r="AK8" s="522" t="s">
        <v>301</v>
      </c>
      <c r="AL8" s="209">
        <v>2</v>
      </c>
      <c r="AM8" s="48" t="s">
        <v>45</v>
      </c>
      <c r="AN8" s="58" t="s">
        <v>46</v>
      </c>
      <c r="AO8" s="58" t="s">
        <v>182</v>
      </c>
      <c r="AP8" s="33" t="s">
        <v>183</v>
      </c>
      <c r="AQ8" s="207">
        <v>0.3</v>
      </c>
      <c r="AR8" s="209">
        <v>0.7</v>
      </c>
      <c r="AS8" s="210">
        <v>1</v>
      </c>
      <c r="AT8" s="774"/>
      <c r="AU8" s="774"/>
      <c r="AV8" s="566"/>
      <c r="AW8" s="536" t="s">
        <v>43</v>
      </c>
      <c r="AX8" s="51"/>
      <c r="AY8" s="4"/>
      <c r="AZ8" s="1"/>
      <c r="BA8" s="1"/>
      <c r="BB8" s="1"/>
    </row>
    <row r="9" spans="1:54" s="178" customFormat="1" ht="34.5" customHeight="1">
      <c r="A9" s="212"/>
      <c r="B9" s="179"/>
      <c r="C9" s="179"/>
      <c r="D9" s="179"/>
      <c r="E9" s="179"/>
      <c r="F9" s="179"/>
      <c r="G9" s="780"/>
      <c r="H9" s="179"/>
      <c r="I9" s="179"/>
      <c r="J9" s="179"/>
      <c r="K9" s="535"/>
      <c r="L9" s="179"/>
      <c r="M9" s="179"/>
      <c r="N9" s="179"/>
      <c r="O9" s="179"/>
      <c r="P9" s="535"/>
      <c r="Q9" s="509"/>
      <c r="R9" s="509"/>
      <c r="S9" s="509"/>
      <c r="T9" s="33"/>
      <c r="U9" s="33" t="s">
        <v>346</v>
      </c>
      <c r="V9" s="33" t="s">
        <v>347</v>
      </c>
      <c r="W9" s="33"/>
      <c r="X9" s="35" t="s">
        <v>346</v>
      </c>
      <c r="Y9" s="35" t="s">
        <v>347</v>
      </c>
      <c r="Z9" s="35"/>
      <c r="AA9" s="35" t="s">
        <v>346</v>
      </c>
      <c r="AB9" s="35" t="s">
        <v>347</v>
      </c>
      <c r="AC9" s="33"/>
      <c r="AD9" s="70"/>
      <c r="AE9" s="510" t="s">
        <v>218</v>
      </c>
      <c r="AF9" s="44" t="s">
        <v>47</v>
      </c>
      <c r="AG9" s="44" t="s">
        <v>346</v>
      </c>
      <c r="AH9" s="44" t="s">
        <v>347</v>
      </c>
      <c r="AI9" s="523"/>
      <c r="AJ9" s="523"/>
      <c r="AK9" s="523"/>
      <c r="AL9" s="44" t="s">
        <v>173</v>
      </c>
      <c r="AM9" s="44"/>
      <c r="AN9" s="44"/>
      <c r="AO9" s="44"/>
      <c r="AP9" s="293"/>
      <c r="AQ9" s="44"/>
      <c r="AR9" s="44"/>
      <c r="AS9" s="35"/>
      <c r="AT9" s="775"/>
      <c r="AU9" s="775"/>
      <c r="AV9" s="567"/>
      <c r="AW9" s="570"/>
      <c r="AX9" s="39"/>
      <c r="AY9" s="194"/>
      <c r="AZ9" s="195"/>
      <c r="BA9" s="195"/>
      <c r="BB9" s="195"/>
    </row>
    <row r="10" spans="1:54" s="178" customFormat="1" ht="24.75" customHeight="1">
      <c r="A10" s="48"/>
      <c r="B10" s="653"/>
      <c r="C10" s="346"/>
      <c r="D10" s="48"/>
      <c r="E10" s="48" t="s">
        <v>69</v>
      </c>
      <c r="F10" s="48" t="s">
        <v>49</v>
      </c>
      <c r="G10" s="48"/>
      <c r="H10" s="48" t="s">
        <v>70</v>
      </c>
      <c r="I10" s="48"/>
      <c r="J10" s="48"/>
      <c r="K10" s="522"/>
      <c r="L10" s="48"/>
      <c r="M10" s="48"/>
      <c r="N10" s="48"/>
      <c r="O10" s="48"/>
      <c r="P10" s="539"/>
      <c r="Q10" s="545"/>
      <c r="R10" s="545"/>
      <c r="S10" s="198"/>
      <c r="T10" s="289"/>
      <c r="U10" s="290"/>
      <c r="V10" s="290"/>
      <c r="W10" s="288"/>
      <c r="X10" s="288"/>
      <c r="Y10" s="288"/>
      <c r="Z10" s="288"/>
      <c r="AA10" s="288"/>
      <c r="AB10" s="288"/>
      <c r="AC10" s="288"/>
      <c r="AD10" s="290"/>
      <c r="AE10" s="558"/>
      <c r="AF10" s="291"/>
      <c r="AG10" s="290"/>
      <c r="AH10" s="290"/>
      <c r="AI10" s="560"/>
      <c r="AJ10" s="563"/>
      <c r="AK10" s="563"/>
      <c r="AL10" s="288"/>
      <c r="AM10" s="288"/>
      <c r="AN10" s="288"/>
      <c r="AO10" s="288"/>
      <c r="AP10" s="288"/>
      <c r="AQ10" s="288"/>
      <c r="AR10" s="288"/>
      <c r="AS10" s="292"/>
      <c r="AT10" s="565"/>
      <c r="AU10" s="221"/>
      <c r="AV10" s="568"/>
      <c r="AW10" s="10"/>
      <c r="AX10" s="565"/>
      <c r="AY10" s="194"/>
      <c r="AZ10" s="195"/>
      <c r="BA10" s="195"/>
      <c r="BB10" s="195"/>
    </row>
    <row r="11" spans="1:54" s="178" customFormat="1" ht="24" customHeight="1">
      <c r="A11" s="348">
        <v>13</v>
      </c>
      <c r="B11" s="654"/>
      <c r="C11" s="350" t="s">
        <v>244</v>
      </c>
      <c r="D11" s="348" t="s">
        <v>50</v>
      </c>
      <c r="E11" s="348" t="s">
        <v>71</v>
      </c>
      <c r="F11" s="351"/>
      <c r="G11" s="351" t="s">
        <v>133</v>
      </c>
      <c r="H11" s="348" t="s">
        <v>257</v>
      </c>
      <c r="I11" s="348" t="s">
        <v>139</v>
      </c>
      <c r="J11" s="348">
        <v>95741</v>
      </c>
      <c r="K11" s="537">
        <f>J11*1.25</f>
        <v>119676.25</v>
      </c>
      <c r="L11" s="348"/>
      <c r="M11" s="348"/>
      <c r="N11" s="348">
        <v>20</v>
      </c>
      <c r="O11" s="348">
        <v>8</v>
      </c>
      <c r="P11" s="540"/>
      <c r="Q11" s="540"/>
      <c r="R11" s="540">
        <f>K11/18*N11</f>
        <v>132973.61111111112</v>
      </c>
      <c r="S11" s="544">
        <f>K11/18*O11</f>
        <v>53189.444444444445</v>
      </c>
      <c r="T11" s="397"/>
      <c r="U11" s="398"/>
      <c r="V11" s="398"/>
      <c r="W11" s="158">
        <v>9832</v>
      </c>
      <c r="X11" s="347">
        <v>4916</v>
      </c>
      <c r="Y11" s="347">
        <v>4916</v>
      </c>
      <c r="Z11" s="347">
        <v>1966</v>
      </c>
      <c r="AA11" s="347">
        <v>983</v>
      </c>
      <c r="AB11" s="347">
        <v>983</v>
      </c>
      <c r="AC11" s="158">
        <f>P11+Q11+R11+S11</f>
        <v>186163.05555555556</v>
      </c>
      <c r="AD11" s="398">
        <v>28</v>
      </c>
      <c r="AE11" s="544">
        <f>K11*30%/18*AD11</f>
        <v>55848.91666666667</v>
      </c>
      <c r="AF11" s="364">
        <v>10618</v>
      </c>
      <c r="AG11" s="399">
        <v>5309</v>
      </c>
      <c r="AH11" s="399">
        <v>5309</v>
      </c>
      <c r="AI11" s="555"/>
      <c r="AJ11" s="537">
        <f>K11*40%/18*(M11+N11+O11)</f>
        <v>74465.22222222222</v>
      </c>
      <c r="AK11" s="537"/>
      <c r="AL11" s="364"/>
      <c r="AM11" s="364">
        <v>1770</v>
      </c>
      <c r="AN11" s="364"/>
      <c r="AO11" s="364">
        <v>5</v>
      </c>
      <c r="AP11" s="364">
        <v>1966</v>
      </c>
      <c r="AQ11" s="364"/>
      <c r="AR11" s="364"/>
      <c r="AS11" s="375"/>
      <c r="AT11" s="556"/>
      <c r="AU11" s="159"/>
      <c r="AV11" s="547">
        <f>(P11+Q11+R11+S11)*10%</f>
        <v>18616.30555555556</v>
      </c>
      <c r="AW11" s="10">
        <f>P11+Q11+R11+S11+T11+W11+Z11+AE11+AF11+AI11+AJ11+AK11+AL11+AM11+AN11+AP11+AV11+AT11</f>
        <v>361245.50000000006</v>
      </c>
      <c r="AX11" s="565"/>
      <c r="AY11" s="194"/>
      <c r="AZ11" s="196"/>
      <c r="BA11" s="195"/>
      <c r="BB11" s="195"/>
    </row>
    <row r="12" spans="1:54" s="178" customFormat="1" ht="28.5">
      <c r="A12" s="48"/>
      <c r="B12" s="655"/>
      <c r="C12" s="352"/>
      <c r="D12" s="161"/>
      <c r="E12" s="161" t="s">
        <v>207</v>
      </c>
      <c r="F12" s="161" t="s">
        <v>63</v>
      </c>
      <c r="G12" s="161"/>
      <c r="H12" s="161" t="s">
        <v>103</v>
      </c>
      <c r="I12" s="161"/>
      <c r="J12" s="162"/>
      <c r="K12" s="537"/>
      <c r="L12" s="162"/>
      <c r="M12" s="161"/>
      <c r="N12" s="161"/>
      <c r="O12" s="161"/>
      <c r="P12" s="541"/>
      <c r="Q12" s="541"/>
      <c r="R12" s="540"/>
      <c r="S12" s="544"/>
      <c r="T12" s="157"/>
      <c r="U12" s="164"/>
      <c r="V12" s="164"/>
      <c r="W12" s="400"/>
      <c r="X12" s="400"/>
      <c r="Y12" s="400"/>
      <c r="Z12" s="400"/>
      <c r="AA12" s="398"/>
      <c r="AB12" s="398"/>
      <c r="AC12" s="158"/>
      <c r="AD12" s="163"/>
      <c r="AE12" s="544"/>
      <c r="AF12" s="163"/>
      <c r="AG12" s="400"/>
      <c r="AH12" s="400"/>
      <c r="AI12" s="548"/>
      <c r="AJ12" s="537"/>
      <c r="AK12" s="537"/>
      <c r="AL12" s="163"/>
      <c r="AM12" s="164"/>
      <c r="AN12" s="163"/>
      <c r="AO12" s="163"/>
      <c r="AP12" s="163"/>
      <c r="AQ12" s="163"/>
      <c r="AR12" s="163"/>
      <c r="AS12" s="353"/>
      <c r="AT12" s="556"/>
      <c r="AU12" s="159"/>
      <c r="AV12" s="547"/>
      <c r="AW12" s="10"/>
      <c r="AX12" s="565"/>
      <c r="AY12" s="194"/>
      <c r="AZ12" s="196"/>
      <c r="BA12" s="195"/>
      <c r="BB12" s="195"/>
    </row>
    <row r="13" spans="1:54" s="178" customFormat="1" ht="28.5">
      <c r="A13" s="348">
        <v>14</v>
      </c>
      <c r="B13" s="656"/>
      <c r="C13" s="354" t="s">
        <v>245</v>
      </c>
      <c r="D13" s="50" t="s">
        <v>50</v>
      </c>
      <c r="E13" s="50" t="s">
        <v>208</v>
      </c>
      <c r="F13" s="50"/>
      <c r="G13" s="50" t="s">
        <v>131</v>
      </c>
      <c r="H13" s="50" t="s">
        <v>74</v>
      </c>
      <c r="I13" s="50" t="s">
        <v>263</v>
      </c>
      <c r="J13" s="52">
        <v>83884</v>
      </c>
      <c r="K13" s="537">
        <f aca="true" t="shared" si="0" ref="K13:K61">J13*1.25</f>
        <v>104855</v>
      </c>
      <c r="L13" s="52"/>
      <c r="M13" s="50"/>
      <c r="N13" s="50">
        <v>31</v>
      </c>
      <c r="O13" s="50"/>
      <c r="P13" s="542"/>
      <c r="Q13" s="542"/>
      <c r="R13" s="540">
        <f>K13/18*N13</f>
        <v>180583.6111111111</v>
      </c>
      <c r="S13" s="544"/>
      <c r="T13" s="159"/>
      <c r="U13" s="167"/>
      <c r="V13" s="167"/>
      <c r="W13" s="402">
        <v>11798</v>
      </c>
      <c r="X13" s="402">
        <v>5899</v>
      </c>
      <c r="Y13" s="402">
        <v>5899</v>
      </c>
      <c r="Z13" s="402"/>
      <c r="AA13" s="402"/>
      <c r="AB13" s="402"/>
      <c r="AC13" s="158">
        <f aca="true" t="shared" si="1" ref="AC13:AC61">P13+Q13+R13+S13</f>
        <v>180583.6111111111</v>
      </c>
      <c r="AD13" s="158">
        <v>31</v>
      </c>
      <c r="AE13" s="544">
        <f>K13*30%/18*AD13</f>
        <v>54175.08333333333</v>
      </c>
      <c r="AF13" s="158">
        <v>10618</v>
      </c>
      <c r="AG13" s="402">
        <v>5309</v>
      </c>
      <c r="AH13" s="402">
        <v>5309</v>
      </c>
      <c r="AI13" s="549"/>
      <c r="AJ13" s="537"/>
      <c r="AK13" s="537"/>
      <c r="AL13" s="158"/>
      <c r="AM13" s="167">
        <v>3539</v>
      </c>
      <c r="AN13" s="158"/>
      <c r="AO13" s="158">
        <v>5</v>
      </c>
      <c r="AP13" s="158">
        <v>1966</v>
      </c>
      <c r="AQ13" s="158"/>
      <c r="AR13" s="158"/>
      <c r="AS13" s="355"/>
      <c r="AT13" s="556"/>
      <c r="AU13" s="159"/>
      <c r="AV13" s="547">
        <f>(P13+Q13+R13+S13)*10%</f>
        <v>18058.36111111111</v>
      </c>
      <c r="AW13" s="10">
        <f>P13+Q13+R13+S13+T13+W13+Z13+AE13+AF13+AI13+AJ13+AK13+AL13+AM13+AN13+AP13+AV13+AT13</f>
        <v>280738.05555555556</v>
      </c>
      <c r="AX13" s="565"/>
      <c r="AY13" s="194"/>
      <c r="AZ13" s="196"/>
      <c r="BA13" s="195"/>
      <c r="BB13" s="195"/>
    </row>
    <row r="14" spans="1:54" s="178" customFormat="1" ht="23.25" customHeight="1">
      <c r="A14" s="48"/>
      <c r="B14" s="653"/>
      <c r="C14" s="346"/>
      <c r="D14" s="48"/>
      <c r="E14" s="48" t="s">
        <v>121</v>
      </c>
      <c r="F14" s="48" t="s">
        <v>53</v>
      </c>
      <c r="G14" s="48"/>
      <c r="H14" s="48"/>
      <c r="I14" s="48"/>
      <c r="J14" s="48"/>
      <c r="K14" s="537">
        <f t="shared" si="0"/>
        <v>0</v>
      </c>
      <c r="L14" s="48"/>
      <c r="M14" s="48"/>
      <c r="N14" s="48"/>
      <c r="O14" s="58"/>
      <c r="P14" s="543"/>
      <c r="Q14" s="545"/>
      <c r="R14" s="540">
        <f>K14/18*N14</f>
        <v>0</v>
      </c>
      <c r="S14" s="544"/>
      <c r="T14" s="404"/>
      <c r="U14" s="398"/>
      <c r="V14" s="398"/>
      <c r="W14" s="347"/>
      <c r="X14" s="347"/>
      <c r="Y14" s="347"/>
      <c r="Z14" s="347"/>
      <c r="AA14" s="347"/>
      <c r="AB14" s="347"/>
      <c r="AC14" s="158">
        <f t="shared" si="1"/>
        <v>0</v>
      </c>
      <c r="AD14" s="398"/>
      <c r="AE14" s="544">
        <f>K14*30%/18*AD14</f>
        <v>0</v>
      </c>
      <c r="AF14" s="347"/>
      <c r="AG14" s="347"/>
      <c r="AH14" s="347"/>
      <c r="AI14" s="539"/>
      <c r="AJ14" s="537"/>
      <c r="AK14" s="537"/>
      <c r="AL14" s="347"/>
      <c r="AM14" s="347"/>
      <c r="AN14" s="347"/>
      <c r="AO14" s="347"/>
      <c r="AP14" s="347"/>
      <c r="AQ14" s="347"/>
      <c r="AR14" s="347"/>
      <c r="AS14" s="356"/>
      <c r="AT14" s="556"/>
      <c r="AU14" s="159"/>
      <c r="AV14" s="547">
        <f>(P14+Q14+R14+S14)*10%</f>
        <v>0</v>
      </c>
      <c r="AW14" s="10">
        <f>P14+Q14+R14+S14+T14+W14+Z14+AE14+AF14+AI14+AJ14+AK14+AL14+AM14+AN14+AP14+AV14+AT14</f>
        <v>0</v>
      </c>
      <c r="AX14" s="565"/>
      <c r="AY14" s="194"/>
      <c r="AZ14" s="196"/>
      <c r="BA14" s="195"/>
      <c r="BB14" s="195"/>
    </row>
    <row r="15" spans="1:54" s="178" customFormat="1" ht="23.25" customHeight="1">
      <c r="A15" s="348">
        <v>15</v>
      </c>
      <c r="B15" s="654"/>
      <c r="C15" s="350" t="s">
        <v>246</v>
      </c>
      <c r="D15" s="348" t="s">
        <v>50</v>
      </c>
      <c r="E15" s="48" t="s">
        <v>122</v>
      </c>
      <c r="F15" s="348"/>
      <c r="G15" s="348" t="s">
        <v>134</v>
      </c>
      <c r="H15" s="348" t="s">
        <v>92</v>
      </c>
      <c r="I15" s="348" t="s">
        <v>264</v>
      </c>
      <c r="J15" s="348">
        <v>89016</v>
      </c>
      <c r="K15" s="537">
        <f t="shared" si="0"/>
        <v>111270</v>
      </c>
      <c r="L15" s="348"/>
      <c r="M15" s="348"/>
      <c r="N15" s="348">
        <v>14</v>
      </c>
      <c r="O15" s="351">
        <v>5</v>
      </c>
      <c r="P15" s="544"/>
      <c r="Q15" s="545"/>
      <c r="R15" s="540">
        <f>K15/18*N15</f>
        <v>86543.33333333334</v>
      </c>
      <c r="S15" s="544">
        <f>K15/18*O15</f>
        <v>30908.333333333336</v>
      </c>
      <c r="T15" s="397"/>
      <c r="U15" s="399"/>
      <c r="V15" s="399"/>
      <c r="W15" s="364"/>
      <c r="X15" s="364"/>
      <c r="Y15" s="364"/>
      <c r="Z15" s="364"/>
      <c r="AA15" s="347"/>
      <c r="AB15" s="347"/>
      <c r="AC15" s="158">
        <f t="shared" si="1"/>
        <v>117451.66666666669</v>
      </c>
      <c r="AD15" s="398">
        <v>19</v>
      </c>
      <c r="AE15" s="544">
        <f>K15*30%/18*AD15</f>
        <v>35235.5</v>
      </c>
      <c r="AF15" s="364">
        <v>10618</v>
      </c>
      <c r="AG15" s="364">
        <v>5309</v>
      </c>
      <c r="AH15" s="364">
        <v>5309</v>
      </c>
      <c r="AI15" s="537"/>
      <c r="AJ15" s="537"/>
      <c r="AK15" s="537"/>
      <c r="AL15" s="364"/>
      <c r="AM15" s="364"/>
      <c r="AN15" s="364"/>
      <c r="AO15" s="364">
        <v>2</v>
      </c>
      <c r="AP15" s="364">
        <v>787</v>
      </c>
      <c r="AQ15" s="364"/>
      <c r="AR15" s="364"/>
      <c r="AS15" s="358"/>
      <c r="AT15" s="556">
        <v>26510</v>
      </c>
      <c r="AU15" s="159"/>
      <c r="AV15" s="547">
        <f>(P15+Q15+R15+S15)*10%</f>
        <v>11745.16666666667</v>
      </c>
      <c r="AW15" s="10">
        <f>P15+Q15+R15+S15+T15+W15+Z15+AE15+AF15+AI15+AJ15+AK15+AL15+AM15+AN15+AP15+AV15+AT15</f>
        <v>202347.33333333334</v>
      </c>
      <c r="AX15" s="565"/>
      <c r="AY15" s="194"/>
      <c r="AZ15" s="196"/>
      <c r="BA15" s="195"/>
      <c r="BB15" s="195"/>
    </row>
    <row r="16" spans="1:54" s="178" customFormat="1" ht="23.25" customHeight="1">
      <c r="A16" s="48"/>
      <c r="B16" s="653"/>
      <c r="C16" s="298"/>
      <c r="D16" s="58"/>
      <c r="E16" s="53" t="s">
        <v>79</v>
      </c>
      <c r="F16" s="51" t="s">
        <v>49</v>
      </c>
      <c r="G16" s="51"/>
      <c r="H16" s="48" t="s">
        <v>191</v>
      </c>
      <c r="I16" s="48"/>
      <c r="J16" s="48"/>
      <c r="K16" s="537"/>
      <c r="L16" s="51"/>
      <c r="M16" s="48"/>
      <c r="N16" s="48"/>
      <c r="O16" s="48"/>
      <c r="P16" s="543"/>
      <c r="Q16" s="543"/>
      <c r="R16" s="540"/>
      <c r="S16" s="544"/>
      <c r="T16" s="405"/>
      <c r="U16" s="375"/>
      <c r="V16" s="375"/>
      <c r="W16" s="347"/>
      <c r="X16" s="398"/>
      <c r="Y16" s="398"/>
      <c r="Z16" s="398"/>
      <c r="AA16" s="398"/>
      <c r="AB16" s="398"/>
      <c r="AC16" s="158"/>
      <c r="AD16" s="163"/>
      <c r="AE16" s="544"/>
      <c r="AF16" s="406"/>
      <c r="AG16" s="398"/>
      <c r="AH16" s="398"/>
      <c r="AI16" s="554"/>
      <c r="AJ16" s="537"/>
      <c r="AK16" s="537"/>
      <c r="AL16" s="347"/>
      <c r="AM16" s="347"/>
      <c r="AN16" s="347"/>
      <c r="AO16" s="347"/>
      <c r="AP16" s="347"/>
      <c r="AQ16" s="347"/>
      <c r="AR16" s="347"/>
      <c r="AS16" s="356"/>
      <c r="AT16" s="556"/>
      <c r="AU16" s="159"/>
      <c r="AV16" s="547"/>
      <c r="AW16" s="10"/>
      <c r="AX16" s="565"/>
      <c r="AY16" s="194"/>
      <c r="AZ16" s="196"/>
      <c r="BA16" s="195"/>
      <c r="BB16" s="195"/>
    </row>
    <row r="17" spans="1:54" s="178" customFormat="1" ht="23.25" customHeight="1">
      <c r="A17" s="348">
        <v>16</v>
      </c>
      <c r="B17" s="653"/>
      <c r="C17" s="354"/>
      <c r="D17" s="58" t="s">
        <v>50</v>
      </c>
      <c r="E17" s="55" t="s">
        <v>80</v>
      </c>
      <c r="F17" s="359"/>
      <c r="G17" s="172" t="s">
        <v>133</v>
      </c>
      <c r="H17" s="48" t="s">
        <v>192</v>
      </c>
      <c r="I17" s="48" t="s">
        <v>140</v>
      </c>
      <c r="J17" s="48">
        <v>95741</v>
      </c>
      <c r="K17" s="537">
        <f t="shared" si="0"/>
        <v>119676.25</v>
      </c>
      <c r="L17" s="51"/>
      <c r="M17" s="48"/>
      <c r="N17" s="48">
        <v>25</v>
      </c>
      <c r="O17" s="48"/>
      <c r="P17" s="543"/>
      <c r="Q17" s="543"/>
      <c r="R17" s="540">
        <f>K17/18*N17</f>
        <v>166217.0138888889</v>
      </c>
      <c r="S17" s="544">
        <f>K17/18*O17</f>
        <v>0</v>
      </c>
      <c r="T17" s="405"/>
      <c r="U17" s="375"/>
      <c r="V17" s="375"/>
      <c r="W17" s="347">
        <v>9832</v>
      </c>
      <c r="X17" s="398">
        <v>4916</v>
      </c>
      <c r="Y17" s="398">
        <v>4916</v>
      </c>
      <c r="Z17" s="398"/>
      <c r="AA17" s="398"/>
      <c r="AB17" s="398"/>
      <c r="AC17" s="158">
        <f t="shared" si="1"/>
        <v>166217.0138888889</v>
      </c>
      <c r="AD17" s="398">
        <v>25</v>
      </c>
      <c r="AE17" s="544">
        <f>K17*30%/18*AD17</f>
        <v>49865.10416666667</v>
      </c>
      <c r="AF17" s="347"/>
      <c r="AG17" s="398"/>
      <c r="AH17" s="398"/>
      <c r="AI17" s="554"/>
      <c r="AJ17" s="537">
        <f>K17*40%/18*(L17+M17+N17+O17)</f>
        <v>66486.80555555555</v>
      </c>
      <c r="AK17" s="537"/>
      <c r="AL17" s="347"/>
      <c r="AM17" s="364">
        <v>1770</v>
      </c>
      <c r="AN17" s="347"/>
      <c r="AO17" s="347">
        <v>5</v>
      </c>
      <c r="AP17" s="347">
        <v>1966</v>
      </c>
      <c r="AQ17" s="347"/>
      <c r="AR17" s="347"/>
      <c r="AS17" s="356"/>
      <c r="AT17" s="556"/>
      <c r="AU17" s="159">
        <v>17697</v>
      </c>
      <c r="AV17" s="547">
        <f>(P17+Q17+R17+S17)*10%</f>
        <v>16621.70138888889</v>
      </c>
      <c r="AW17" s="10">
        <f>P17+Q17+R17+S17+T17+W17+Z17+AE17+AF17+AI17+AJ17+AK17+AL17+AM17+AN17+AP17+AV17+AT17+AU17</f>
        <v>330455.625</v>
      </c>
      <c r="AX17" s="565"/>
      <c r="AY17" s="194"/>
      <c r="AZ17" s="196"/>
      <c r="BA17" s="195"/>
      <c r="BB17" s="195"/>
    </row>
    <row r="18" spans="1:54" s="178" customFormat="1" ht="23.25" customHeight="1">
      <c r="A18" s="48"/>
      <c r="B18" s="478"/>
      <c r="C18" s="51"/>
      <c r="D18" s="361"/>
      <c r="E18" s="776" t="s">
        <v>221</v>
      </c>
      <c r="F18" s="161"/>
      <c r="G18" s="362"/>
      <c r="H18" s="161" t="s">
        <v>103</v>
      </c>
      <c r="I18" s="48"/>
      <c r="J18" s="597"/>
      <c r="K18" s="598"/>
      <c r="L18" s="596"/>
      <c r="M18" s="599"/>
      <c r="N18" s="600"/>
      <c r="O18" s="597"/>
      <c r="P18" s="602"/>
      <c r="Q18" s="602"/>
      <c r="R18" s="604"/>
      <c r="S18" s="606"/>
      <c r="T18" s="603"/>
      <c r="U18" s="607"/>
      <c r="V18" s="607"/>
      <c r="W18" s="607"/>
      <c r="X18" s="607"/>
      <c r="Y18" s="607"/>
      <c r="Z18" s="608"/>
      <c r="AA18" s="745"/>
      <c r="AB18" s="745"/>
      <c r="AC18" s="158"/>
      <c r="AD18" s="607"/>
      <c r="AE18" s="606"/>
      <c r="AF18" s="601"/>
      <c r="AG18" s="740"/>
      <c r="AH18" s="740"/>
      <c r="AI18" s="609"/>
      <c r="AJ18" s="537"/>
      <c r="AK18" s="598"/>
      <c r="AL18" s="603"/>
      <c r="AM18" s="605"/>
      <c r="AN18" s="603"/>
      <c r="AO18" s="607"/>
      <c r="AP18" s="607"/>
      <c r="AQ18" s="607"/>
      <c r="AR18" s="601"/>
      <c r="AS18" s="610"/>
      <c r="AT18" s="611"/>
      <c r="AU18" s="617"/>
      <c r="AV18" s="612"/>
      <c r="AW18" s="10"/>
      <c r="AX18" s="613"/>
      <c r="AY18" s="194"/>
      <c r="AZ18" s="196"/>
      <c r="BA18" s="195"/>
      <c r="BB18" s="195"/>
    </row>
    <row r="19" spans="1:54" s="178" customFormat="1" ht="29.25" customHeight="1">
      <c r="A19" s="348">
        <v>17</v>
      </c>
      <c r="B19" s="484"/>
      <c r="C19" s="172"/>
      <c r="D19" s="363" t="s">
        <v>50</v>
      </c>
      <c r="E19" s="777"/>
      <c r="F19" s="348" t="s">
        <v>49</v>
      </c>
      <c r="G19" s="50" t="s">
        <v>133</v>
      </c>
      <c r="H19" s="50" t="s">
        <v>104</v>
      </c>
      <c r="I19" s="48" t="s">
        <v>140</v>
      </c>
      <c r="J19" s="171">
        <v>95741</v>
      </c>
      <c r="K19" s="537">
        <f t="shared" si="0"/>
        <v>119676.25</v>
      </c>
      <c r="L19" s="614"/>
      <c r="M19" s="616"/>
      <c r="N19" s="172">
        <v>6</v>
      </c>
      <c r="O19" s="615"/>
      <c r="P19" s="618"/>
      <c r="Q19" s="618"/>
      <c r="R19" s="540">
        <f>K19/18*N19</f>
        <v>39892.083333333336</v>
      </c>
      <c r="S19" s="606"/>
      <c r="T19" s="619"/>
      <c r="U19" s="621"/>
      <c r="V19" s="621"/>
      <c r="W19" s="621"/>
      <c r="X19" s="621"/>
      <c r="Y19" s="621"/>
      <c r="Z19" s="622"/>
      <c r="AA19" s="621"/>
      <c r="AB19" s="621"/>
      <c r="AC19" s="158">
        <f t="shared" si="1"/>
        <v>39892.083333333336</v>
      </c>
      <c r="AD19" s="159">
        <v>6</v>
      </c>
      <c r="AE19" s="544">
        <f>K19*30%/18*AD19</f>
        <v>11967.625</v>
      </c>
      <c r="AF19" s="617"/>
      <c r="AG19" s="741"/>
      <c r="AH19" s="741"/>
      <c r="AI19" s="604"/>
      <c r="AJ19" s="537">
        <f>K19*40%/18*(M19+N19+O19)</f>
        <v>15956.833333333332</v>
      </c>
      <c r="AK19" s="598"/>
      <c r="AL19" s="619"/>
      <c r="AM19" s="620"/>
      <c r="AN19" s="619"/>
      <c r="AO19" s="355">
        <v>1</v>
      </c>
      <c r="AP19" s="355">
        <v>393</v>
      </c>
      <c r="AQ19" s="621"/>
      <c r="AR19" s="617"/>
      <c r="AS19" s="623"/>
      <c r="AT19" s="556">
        <v>26510</v>
      </c>
      <c r="AU19" s="159"/>
      <c r="AV19" s="547">
        <f>(P19+Q19+R19+S19)*10%</f>
        <v>3989.208333333334</v>
      </c>
      <c r="AW19" s="10">
        <f>P19+Q19+R19+S19+T19+W19+Z19+AE19+AF19+AI19+AJ19+AK19+AL19+AM19+AN19+AP19+AV19+AT19</f>
        <v>98708.75</v>
      </c>
      <c r="AX19" s="565"/>
      <c r="AY19" s="194"/>
      <c r="AZ19" s="196"/>
      <c r="BA19" s="195"/>
      <c r="BB19" s="195"/>
    </row>
    <row r="20" spans="1:54" s="178" customFormat="1" ht="23.25" customHeight="1">
      <c r="A20" s="48"/>
      <c r="B20" s="653"/>
      <c r="C20" s="346"/>
      <c r="D20" s="48"/>
      <c r="E20" s="48" t="s">
        <v>66</v>
      </c>
      <c r="F20" s="48" t="s">
        <v>49</v>
      </c>
      <c r="G20" s="48"/>
      <c r="H20" s="48" t="s">
        <v>67</v>
      </c>
      <c r="I20" s="48"/>
      <c r="J20" s="48"/>
      <c r="K20" s="537"/>
      <c r="L20" s="48"/>
      <c r="M20" s="48"/>
      <c r="N20" s="48"/>
      <c r="O20" s="48"/>
      <c r="P20" s="539"/>
      <c r="Q20" s="539"/>
      <c r="R20" s="540"/>
      <c r="S20" s="544"/>
      <c r="T20" s="404"/>
      <c r="U20" s="398"/>
      <c r="V20" s="398"/>
      <c r="W20" s="347"/>
      <c r="X20" s="347"/>
      <c r="Y20" s="347"/>
      <c r="Z20" s="347"/>
      <c r="AA20" s="347"/>
      <c r="AB20" s="347"/>
      <c r="AC20" s="158"/>
      <c r="AD20" s="398"/>
      <c r="AE20" s="544"/>
      <c r="AF20" s="347"/>
      <c r="AG20" s="347"/>
      <c r="AH20" s="347"/>
      <c r="AI20" s="539"/>
      <c r="AJ20" s="537"/>
      <c r="AK20" s="537"/>
      <c r="AL20" s="347"/>
      <c r="AM20" s="347"/>
      <c r="AN20" s="347"/>
      <c r="AO20" s="347"/>
      <c r="AP20" s="347"/>
      <c r="AQ20" s="347"/>
      <c r="AR20" s="347"/>
      <c r="AS20" s="356"/>
      <c r="AT20" s="556"/>
      <c r="AU20" s="159"/>
      <c r="AV20" s="547"/>
      <c r="AW20" s="10"/>
      <c r="AX20" s="565"/>
      <c r="AY20" s="194"/>
      <c r="AZ20" s="196"/>
      <c r="BA20" s="195"/>
      <c r="BB20" s="195"/>
    </row>
    <row r="21" spans="1:54" s="178" customFormat="1" ht="23.25" customHeight="1">
      <c r="A21" s="348">
        <v>18</v>
      </c>
      <c r="B21" s="654"/>
      <c r="C21" s="350" t="s">
        <v>247</v>
      </c>
      <c r="D21" s="348" t="s">
        <v>50</v>
      </c>
      <c r="E21" s="348" t="s">
        <v>68</v>
      </c>
      <c r="F21" s="348"/>
      <c r="G21" s="348" t="s">
        <v>133</v>
      </c>
      <c r="H21" s="348" t="s">
        <v>90</v>
      </c>
      <c r="I21" s="348" t="s">
        <v>265</v>
      </c>
      <c r="J21" s="348">
        <v>95741</v>
      </c>
      <c r="K21" s="537">
        <f t="shared" si="0"/>
        <v>119676.25</v>
      </c>
      <c r="L21" s="348"/>
      <c r="M21" s="348"/>
      <c r="N21" s="348">
        <v>20</v>
      </c>
      <c r="O21" s="348"/>
      <c r="P21" s="537"/>
      <c r="Q21" s="537"/>
      <c r="R21" s="540">
        <f>K21/18*N21</f>
        <v>132973.61111111112</v>
      </c>
      <c r="S21" s="544"/>
      <c r="T21" s="397"/>
      <c r="U21" s="399"/>
      <c r="V21" s="399"/>
      <c r="W21" s="364">
        <v>9832</v>
      </c>
      <c r="X21" s="364">
        <v>4916</v>
      </c>
      <c r="Y21" s="364">
        <v>4916</v>
      </c>
      <c r="Z21" s="364"/>
      <c r="AA21" s="347"/>
      <c r="AB21" s="347"/>
      <c r="AC21" s="158">
        <f t="shared" si="1"/>
        <v>132973.61111111112</v>
      </c>
      <c r="AD21" s="398">
        <v>20</v>
      </c>
      <c r="AE21" s="544">
        <f>K21*30%/18*AD21</f>
        <v>39892.083333333336</v>
      </c>
      <c r="AF21" s="364">
        <v>10618</v>
      </c>
      <c r="AG21" s="364">
        <v>5309</v>
      </c>
      <c r="AH21" s="364">
        <v>5309</v>
      </c>
      <c r="AI21" s="537"/>
      <c r="AJ21" s="537"/>
      <c r="AK21" s="537"/>
      <c r="AL21" s="364"/>
      <c r="AM21" s="364">
        <v>1770</v>
      </c>
      <c r="AN21" s="347"/>
      <c r="AO21" s="356">
        <v>5</v>
      </c>
      <c r="AP21" s="408">
        <v>1966</v>
      </c>
      <c r="AQ21" s="399"/>
      <c r="AR21" s="364"/>
      <c r="AS21" s="358"/>
      <c r="AT21" s="556"/>
      <c r="AU21" s="159"/>
      <c r="AV21" s="547">
        <f>(P21+Q21+R21+S21)*10%</f>
        <v>13297.361111111113</v>
      </c>
      <c r="AW21" s="10">
        <f>P21+Q21+R21+S21+T21+W21+Z21+AE21+AF21+AI21+AJ21+AK21+AL21+AM21+AN21+AP21+AV21+AT21</f>
        <v>210349.0555555556</v>
      </c>
      <c r="AX21" s="565"/>
      <c r="AY21" s="194"/>
      <c r="AZ21" s="196"/>
      <c r="BA21" s="195"/>
      <c r="BB21" s="195"/>
    </row>
    <row r="22" spans="1:54" s="178" customFormat="1" ht="23.25" customHeight="1">
      <c r="A22" s="48"/>
      <c r="B22" s="653"/>
      <c r="C22" s="346"/>
      <c r="D22" s="48"/>
      <c r="E22" s="48" t="s">
        <v>101</v>
      </c>
      <c r="F22" s="48"/>
      <c r="G22" s="48"/>
      <c r="H22" s="48"/>
      <c r="I22" s="48"/>
      <c r="J22" s="48"/>
      <c r="K22" s="537"/>
      <c r="L22" s="48"/>
      <c r="M22" s="48"/>
      <c r="N22" s="48"/>
      <c r="O22" s="48"/>
      <c r="P22" s="539"/>
      <c r="Q22" s="539"/>
      <c r="R22" s="540"/>
      <c r="S22" s="544"/>
      <c r="T22" s="404"/>
      <c r="U22" s="398"/>
      <c r="V22" s="398"/>
      <c r="W22" s="347"/>
      <c r="X22" s="347"/>
      <c r="Y22" s="347"/>
      <c r="Z22" s="347">
        <v>1180</v>
      </c>
      <c r="AA22" s="347">
        <v>590</v>
      </c>
      <c r="AB22" s="347">
        <v>590</v>
      </c>
      <c r="AC22" s="158"/>
      <c r="AD22" s="163"/>
      <c r="AE22" s="544"/>
      <c r="AF22" s="406"/>
      <c r="AG22" s="398"/>
      <c r="AH22" s="398"/>
      <c r="AI22" s="554"/>
      <c r="AJ22" s="537"/>
      <c r="AK22" s="537"/>
      <c r="AL22" s="347"/>
      <c r="AM22" s="356"/>
      <c r="AN22" s="157"/>
      <c r="AO22" s="157"/>
      <c r="AP22" s="157"/>
      <c r="AQ22" s="398"/>
      <c r="AR22" s="347"/>
      <c r="AS22" s="356"/>
      <c r="AT22" s="556"/>
      <c r="AU22" s="159"/>
      <c r="AV22" s="547"/>
      <c r="AW22" s="10">
        <v>1180</v>
      </c>
      <c r="AX22" s="565"/>
      <c r="AY22" s="194"/>
      <c r="AZ22" s="196"/>
      <c r="BA22" s="195"/>
      <c r="BB22" s="195"/>
    </row>
    <row r="23" spans="1:54" s="178" customFormat="1" ht="25.5" customHeight="1">
      <c r="A23" s="348">
        <v>19</v>
      </c>
      <c r="B23" s="653"/>
      <c r="C23" s="350"/>
      <c r="D23" s="348" t="s">
        <v>50</v>
      </c>
      <c r="E23" s="348" t="s">
        <v>159</v>
      </c>
      <c r="F23" s="351"/>
      <c r="G23" s="351" t="s">
        <v>135</v>
      </c>
      <c r="H23" s="348" t="s">
        <v>157</v>
      </c>
      <c r="I23" s="48" t="s">
        <v>266</v>
      </c>
      <c r="J23" s="348">
        <v>74150</v>
      </c>
      <c r="K23" s="537">
        <f t="shared" si="0"/>
        <v>92687.5</v>
      </c>
      <c r="L23" s="348"/>
      <c r="M23" s="348"/>
      <c r="N23" s="348">
        <v>8</v>
      </c>
      <c r="O23" s="348">
        <v>11</v>
      </c>
      <c r="P23" s="537">
        <f>K23/24*L23</f>
        <v>0</v>
      </c>
      <c r="Q23" s="537"/>
      <c r="R23" s="540">
        <f>K23/18*N23</f>
        <v>41194.444444444445</v>
      </c>
      <c r="S23" s="544">
        <f>K23/18*O23</f>
        <v>56642.36111111111</v>
      </c>
      <c r="T23" s="364"/>
      <c r="U23" s="399"/>
      <c r="V23" s="399"/>
      <c r="W23" s="399">
        <v>2360</v>
      </c>
      <c r="X23" s="399">
        <v>1180</v>
      </c>
      <c r="Y23" s="399">
        <v>1180</v>
      </c>
      <c r="Z23" s="399">
        <v>1180</v>
      </c>
      <c r="AA23" s="398">
        <v>590</v>
      </c>
      <c r="AB23" s="398">
        <v>590</v>
      </c>
      <c r="AC23" s="158">
        <f t="shared" si="1"/>
        <v>97836.80555555556</v>
      </c>
      <c r="AD23" s="398">
        <v>19</v>
      </c>
      <c r="AE23" s="544">
        <f>K23*30%/18*AD23</f>
        <v>29351.041666666668</v>
      </c>
      <c r="AF23" s="364"/>
      <c r="AG23" s="399"/>
      <c r="AH23" s="399"/>
      <c r="AI23" s="555"/>
      <c r="AJ23" s="537"/>
      <c r="AK23" s="537"/>
      <c r="AL23" s="364"/>
      <c r="AM23" s="358"/>
      <c r="AN23" s="409"/>
      <c r="AO23" s="410"/>
      <c r="AP23" s="410"/>
      <c r="AQ23" s="399"/>
      <c r="AR23" s="364"/>
      <c r="AS23" s="358"/>
      <c r="AT23" s="556"/>
      <c r="AU23" s="159"/>
      <c r="AV23" s="547">
        <f>(P23+Q23+R23+S23)*10%</f>
        <v>9783.680555555557</v>
      </c>
      <c r="AW23" s="10">
        <f>P23+Q23+R23+S23+T23+W23+Z23+AE23+AF23+AI23+AJ23+AK23+AL23+AM23+AN23+AP23+AV23+AT23</f>
        <v>140511.52777777778</v>
      </c>
      <c r="AX23" s="565"/>
      <c r="AY23" s="194"/>
      <c r="AZ23" s="196"/>
      <c r="BA23" s="195"/>
      <c r="BB23" s="195"/>
    </row>
    <row r="24" spans="1:54" s="178" customFormat="1" ht="23.25" customHeight="1">
      <c r="A24" s="48"/>
      <c r="B24" s="657"/>
      <c r="C24" s="299"/>
      <c r="D24" s="48"/>
      <c r="E24" s="51" t="s">
        <v>60</v>
      </c>
      <c r="F24" s="46" t="s">
        <v>176</v>
      </c>
      <c r="G24" s="46"/>
      <c r="H24" s="46" t="s">
        <v>61</v>
      </c>
      <c r="I24" s="47"/>
      <c r="J24" s="365"/>
      <c r="K24" s="537"/>
      <c r="L24" s="48"/>
      <c r="M24" s="48"/>
      <c r="N24" s="46"/>
      <c r="O24" s="49"/>
      <c r="P24" s="537"/>
      <c r="Q24" s="546"/>
      <c r="R24" s="540"/>
      <c r="S24" s="544"/>
      <c r="T24" s="406"/>
      <c r="U24" s="406"/>
      <c r="V24" s="406"/>
      <c r="W24" s="406"/>
      <c r="X24" s="411"/>
      <c r="Y24" s="411"/>
      <c r="Z24" s="411"/>
      <c r="AA24" s="398"/>
      <c r="AB24" s="398"/>
      <c r="AC24" s="158"/>
      <c r="AD24" s="163"/>
      <c r="AE24" s="544"/>
      <c r="AF24" s="406"/>
      <c r="AG24" s="372"/>
      <c r="AH24" s="372"/>
      <c r="AI24" s="550"/>
      <c r="AJ24" s="537"/>
      <c r="AK24" s="537"/>
      <c r="AL24" s="372"/>
      <c r="AM24" s="357"/>
      <c r="AN24" s="412"/>
      <c r="AO24" s="413"/>
      <c r="AP24" s="413"/>
      <c r="AQ24" s="372"/>
      <c r="AR24" s="406"/>
      <c r="AS24" s="375"/>
      <c r="AT24" s="556"/>
      <c r="AU24" s="159"/>
      <c r="AV24" s="547"/>
      <c r="AW24" s="10"/>
      <c r="AX24" s="565"/>
      <c r="AY24" s="194"/>
      <c r="AZ24" s="196"/>
      <c r="BA24" s="195"/>
      <c r="BB24" s="195"/>
    </row>
    <row r="25" spans="1:54" s="178" customFormat="1" ht="23.25" customHeight="1">
      <c r="A25" s="348">
        <v>20</v>
      </c>
      <c r="B25" s="654"/>
      <c r="C25" s="350"/>
      <c r="D25" s="348" t="s">
        <v>50</v>
      </c>
      <c r="E25" s="349" t="s">
        <v>177</v>
      </c>
      <c r="F25" s="348"/>
      <c r="G25" s="348" t="s">
        <v>134</v>
      </c>
      <c r="H25" s="348"/>
      <c r="I25" s="349" t="s">
        <v>141</v>
      </c>
      <c r="J25" s="348">
        <v>92024</v>
      </c>
      <c r="K25" s="537">
        <f t="shared" si="0"/>
        <v>115030</v>
      </c>
      <c r="L25" s="50"/>
      <c r="M25" s="348">
        <v>24</v>
      </c>
      <c r="N25" s="348"/>
      <c r="O25" s="351"/>
      <c r="P25" s="537"/>
      <c r="Q25" s="544">
        <f>K25/18*M25</f>
        <v>153373.33333333334</v>
      </c>
      <c r="R25" s="540"/>
      <c r="S25" s="544"/>
      <c r="T25" s="364">
        <v>11798</v>
      </c>
      <c r="U25" s="364">
        <v>5899</v>
      </c>
      <c r="V25" s="364">
        <v>5899</v>
      </c>
      <c r="W25" s="364"/>
      <c r="X25" s="399"/>
      <c r="Y25" s="399"/>
      <c r="Z25" s="399"/>
      <c r="AA25" s="398"/>
      <c r="AB25" s="398"/>
      <c r="AC25" s="158">
        <f t="shared" si="1"/>
        <v>153373.33333333334</v>
      </c>
      <c r="AD25" s="347">
        <v>24</v>
      </c>
      <c r="AE25" s="544">
        <f>K25*30%/18*AD25</f>
        <v>46012</v>
      </c>
      <c r="AF25" s="364"/>
      <c r="AG25" s="374"/>
      <c r="AH25" s="374"/>
      <c r="AI25" s="551"/>
      <c r="AJ25" s="537"/>
      <c r="AK25" s="537"/>
      <c r="AL25" s="374"/>
      <c r="AM25" s="358">
        <v>1770</v>
      </c>
      <c r="AN25" s="409"/>
      <c r="AO25" s="410">
        <v>4</v>
      </c>
      <c r="AP25" s="410">
        <v>1573</v>
      </c>
      <c r="AQ25" s="374"/>
      <c r="AR25" s="364"/>
      <c r="AS25" s="375"/>
      <c r="AT25" s="556"/>
      <c r="AU25" s="159"/>
      <c r="AV25" s="547">
        <f>(P25+Q25+R25+S25)*10%</f>
        <v>15337.333333333336</v>
      </c>
      <c r="AW25" s="10">
        <f>P25+Q25+R25+S25+T25+W25+Z25+AE25+AF25+AI25+AJ25+AK25+AL25+AM25+AN25+AP25+AV25+AT25</f>
        <v>229863.6666666667</v>
      </c>
      <c r="AX25" s="565"/>
      <c r="AY25" s="194"/>
      <c r="AZ25" s="196"/>
      <c r="BA25" s="195"/>
      <c r="BB25" s="195"/>
    </row>
    <row r="26" spans="1:54" s="178" customFormat="1" ht="23.25" customHeight="1">
      <c r="A26" s="48"/>
      <c r="B26" s="653"/>
      <c r="C26" s="346"/>
      <c r="D26" s="48"/>
      <c r="E26" s="48" t="s">
        <v>52</v>
      </c>
      <c r="F26" s="58" t="s">
        <v>49</v>
      </c>
      <c r="G26" s="58"/>
      <c r="H26" s="46" t="s">
        <v>72</v>
      </c>
      <c r="I26" s="48"/>
      <c r="J26" s="51"/>
      <c r="K26" s="537"/>
      <c r="L26" s="51"/>
      <c r="M26" s="48"/>
      <c r="N26" s="48"/>
      <c r="O26" s="48"/>
      <c r="P26" s="537"/>
      <c r="Q26" s="544"/>
      <c r="R26" s="540"/>
      <c r="S26" s="544"/>
      <c r="T26" s="405"/>
      <c r="U26" s="375"/>
      <c r="V26" s="375"/>
      <c r="W26" s="347"/>
      <c r="X26" s="398"/>
      <c r="Y26" s="398"/>
      <c r="Z26" s="411"/>
      <c r="AA26" s="398"/>
      <c r="AB26" s="398"/>
      <c r="AC26" s="158"/>
      <c r="AD26" s="163"/>
      <c r="AE26" s="544"/>
      <c r="AF26" s="406"/>
      <c r="AG26" s="398"/>
      <c r="AH26" s="398"/>
      <c r="AI26" s="554"/>
      <c r="AJ26" s="537"/>
      <c r="AK26" s="537"/>
      <c r="AL26" s="347"/>
      <c r="AM26" s="356"/>
      <c r="AN26" s="407"/>
      <c r="AO26" s="401"/>
      <c r="AP26" s="401"/>
      <c r="AQ26" s="398"/>
      <c r="AR26" s="347"/>
      <c r="AS26" s="417"/>
      <c r="AT26" s="556"/>
      <c r="AU26" s="159"/>
      <c r="AV26" s="547"/>
      <c r="AW26" s="10"/>
      <c r="AX26" s="565"/>
      <c r="AY26" s="194"/>
      <c r="AZ26" s="196"/>
      <c r="BA26" s="195"/>
      <c r="BB26" s="195"/>
    </row>
    <row r="27" spans="1:54" s="178" customFormat="1" ht="23.25" customHeight="1">
      <c r="A27" s="348">
        <v>21</v>
      </c>
      <c r="B27" s="654"/>
      <c r="C27" s="350" t="s">
        <v>248</v>
      </c>
      <c r="D27" s="348" t="s">
        <v>50</v>
      </c>
      <c r="E27" s="348" t="s">
        <v>73</v>
      </c>
      <c r="F27" s="351"/>
      <c r="G27" s="351" t="s">
        <v>133</v>
      </c>
      <c r="H27" s="348" t="s">
        <v>90</v>
      </c>
      <c r="I27" s="348" t="s">
        <v>265</v>
      </c>
      <c r="J27" s="349">
        <v>95741</v>
      </c>
      <c r="K27" s="537">
        <f t="shared" si="0"/>
        <v>119676.25</v>
      </c>
      <c r="L27" s="349"/>
      <c r="M27" s="348"/>
      <c r="N27" s="348">
        <v>25</v>
      </c>
      <c r="O27" s="348">
        <v>3</v>
      </c>
      <c r="P27" s="537"/>
      <c r="Q27" s="544"/>
      <c r="R27" s="540">
        <f>K27/18*N27</f>
        <v>166217.0138888889</v>
      </c>
      <c r="S27" s="544">
        <f>K27/18*O27</f>
        <v>19946.041666666668</v>
      </c>
      <c r="T27" s="414"/>
      <c r="U27" s="375"/>
      <c r="V27" s="375"/>
      <c r="W27" s="347">
        <v>12290</v>
      </c>
      <c r="X27" s="398">
        <v>6145</v>
      </c>
      <c r="Y27" s="398">
        <v>6145</v>
      </c>
      <c r="Z27" s="399">
        <v>737</v>
      </c>
      <c r="AA27" s="398">
        <v>369</v>
      </c>
      <c r="AB27" s="398">
        <v>368</v>
      </c>
      <c r="AC27" s="158">
        <f t="shared" si="1"/>
        <v>186163.05555555556</v>
      </c>
      <c r="AD27" s="398">
        <v>28</v>
      </c>
      <c r="AE27" s="544">
        <f>K27*30%/18*AD27</f>
        <v>55848.91666666667</v>
      </c>
      <c r="AF27" s="364">
        <v>10618</v>
      </c>
      <c r="AG27" s="399">
        <v>5309</v>
      </c>
      <c r="AH27" s="399">
        <v>5309</v>
      </c>
      <c r="AI27" s="555"/>
      <c r="AJ27" s="537">
        <f>K27*40%/18*(M27+N27+O27)</f>
        <v>74465.22222222222</v>
      </c>
      <c r="AK27" s="537"/>
      <c r="AL27" s="364"/>
      <c r="AM27" s="358">
        <v>3539</v>
      </c>
      <c r="AN27" s="159"/>
      <c r="AO27" s="401"/>
      <c r="AP27" s="401"/>
      <c r="AQ27" s="399"/>
      <c r="AR27" s="364"/>
      <c r="AS27" s="418"/>
      <c r="AT27" s="556"/>
      <c r="AU27" s="159"/>
      <c r="AV27" s="547">
        <f>(P27+Q27+R27+S27)*10%</f>
        <v>18616.30555555556</v>
      </c>
      <c r="AW27" s="10">
        <f>P27+Q27+R27+S27+T27+W27+Z27+AE27+AF27+AI27+AJ27+AK27+AL27+AM27+AN27+AP27+AV27+AT27</f>
        <v>362277.50000000006</v>
      </c>
      <c r="AX27" s="565"/>
      <c r="AY27" s="194"/>
      <c r="AZ27" s="196"/>
      <c r="BA27" s="195"/>
      <c r="BB27" s="195"/>
    </row>
    <row r="28" spans="1:54" s="178" customFormat="1" ht="23.25" customHeight="1">
      <c r="A28" s="48"/>
      <c r="B28" s="653"/>
      <c r="C28" s="346"/>
      <c r="D28" s="48" t="s">
        <v>0</v>
      </c>
      <c r="E28" s="58" t="s">
        <v>95</v>
      </c>
      <c r="F28" s="48" t="s">
        <v>198</v>
      </c>
      <c r="G28" s="51"/>
      <c r="H28" s="51"/>
      <c r="I28" s="48"/>
      <c r="J28" s="48"/>
      <c r="K28" s="537"/>
      <c r="L28" s="51"/>
      <c r="M28" s="48"/>
      <c r="N28" s="48"/>
      <c r="O28" s="48"/>
      <c r="P28" s="537"/>
      <c r="Q28" s="544"/>
      <c r="R28" s="540"/>
      <c r="S28" s="544"/>
      <c r="T28" s="405"/>
      <c r="U28" s="375"/>
      <c r="V28" s="375"/>
      <c r="W28" s="406"/>
      <c r="X28" s="406"/>
      <c r="Y28" s="406"/>
      <c r="Z28" s="406"/>
      <c r="AA28" s="347"/>
      <c r="AB28" s="347"/>
      <c r="AC28" s="158"/>
      <c r="AD28" s="163"/>
      <c r="AE28" s="544"/>
      <c r="AF28" s="406"/>
      <c r="AG28" s="398"/>
      <c r="AH28" s="398"/>
      <c r="AI28" s="554"/>
      <c r="AJ28" s="537"/>
      <c r="AK28" s="537"/>
      <c r="AL28" s="347"/>
      <c r="AM28" s="347"/>
      <c r="AN28" s="347"/>
      <c r="AO28" s="163"/>
      <c r="AP28" s="163"/>
      <c r="AQ28" s="347"/>
      <c r="AR28" s="347"/>
      <c r="AS28" s="356"/>
      <c r="AT28" s="556"/>
      <c r="AU28" s="159"/>
      <c r="AV28" s="547"/>
      <c r="AW28" s="10"/>
      <c r="AX28" s="565"/>
      <c r="AY28" s="194"/>
      <c r="AZ28" s="196"/>
      <c r="BA28" s="195"/>
      <c r="BB28" s="195"/>
    </row>
    <row r="29" spans="1:54" s="178" customFormat="1" ht="23.25" customHeight="1">
      <c r="A29" s="48">
        <v>22</v>
      </c>
      <c r="B29" s="654"/>
      <c r="C29" s="366"/>
      <c r="D29" s="348" t="s">
        <v>50</v>
      </c>
      <c r="E29" s="351" t="s">
        <v>276</v>
      </c>
      <c r="F29" s="348"/>
      <c r="G29" s="349" t="s">
        <v>135</v>
      </c>
      <c r="H29" s="349" t="s">
        <v>97</v>
      </c>
      <c r="I29" s="348" t="s">
        <v>123</v>
      </c>
      <c r="J29" s="348">
        <v>72558</v>
      </c>
      <c r="K29" s="537">
        <f t="shared" si="0"/>
        <v>90697.5</v>
      </c>
      <c r="L29" s="349"/>
      <c r="M29" s="348">
        <v>6</v>
      </c>
      <c r="N29" s="348">
        <v>12</v>
      </c>
      <c r="O29" s="348"/>
      <c r="P29" s="537"/>
      <c r="Q29" s="544">
        <f>K29/18*M29</f>
        <v>30232.5</v>
      </c>
      <c r="R29" s="540">
        <f>K29/18*N29</f>
        <v>60465</v>
      </c>
      <c r="S29" s="544"/>
      <c r="T29" s="414"/>
      <c r="U29" s="374"/>
      <c r="V29" s="374"/>
      <c r="W29" s="364"/>
      <c r="X29" s="364"/>
      <c r="Y29" s="364"/>
      <c r="Z29" s="364"/>
      <c r="AA29" s="347"/>
      <c r="AB29" s="347"/>
      <c r="AC29" s="158">
        <f t="shared" si="1"/>
        <v>90697.5</v>
      </c>
      <c r="AD29" s="398">
        <v>18</v>
      </c>
      <c r="AE29" s="544">
        <f>K29*30%/18*AD29</f>
        <v>27209.25</v>
      </c>
      <c r="AF29" s="364"/>
      <c r="AG29" s="399"/>
      <c r="AH29" s="399"/>
      <c r="AI29" s="555"/>
      <c r="AJ29" s="537"/>
      <c r="AK29" s="537"/>
      <c r="AL29" s="364"/>
      <c r="AM29" s="364">
        <v>3539</v>
      </c>
      <c r="AN29" s="364"/>
      <c r="AO29" s="364">
        <v>3</v>
      </c>
      <c r="AP29" s="364">
        <v>1180</v>
      </c>
      <c r="AQ29" s="364"/>
      <c r="AR29" s="364"/>
      <c r="AS29" s="358"/>
      <c r="AT29" s="556"/>
      <c r="AU29" s="159"/>
      <c r="AV29" s="547">
        <f>(P29+Q29+R29+S29)*10%</f>
        <v>9069.75</v>
      </c>
      <c r="AW29" s="10">
        <f>P29+Q29+R29+S29+T29+W29+Z29+AE29+AF29+AI29+AJ29+AK29+AL29+AM29+AN29+AP29+AV29+AT29</f>
        <v>131695.5</v>
      </c>
      <c r="AX29" s="565"/>
      <c r="AY29" s="194"/>
      <c r="AZ29" s="196"/>
      <c r="BA29" s="195"/>
      <c r="BB29" s="195"/>
    </row>
    <row r="30" spans="1:54" s="178" customFormat="1" ht="23.25" customHeight="1">
      <c r="A30" s="53"/>
      <c r="B30" s="653"/>
      <c r="C30" s="346"/>
      <c r="D30" s="48"/>
      <c r="E30" s="48" t="s">
        <v>60</v>
      </c>
      <c r="F30" s="48" t="s">
        <v>49</v>
      </c>
      <c r="G30" s="48"/>
      <c r="H30" s="48" t="s">
        <v>158</v>
      </c>
      <c r="I30" s="48"/>
      <c r="J30" s="48">
        <v>92732</v>
      </c>
      <c r="K30" s="537">
        <f t="shared" si="0"/>
        <v>115915</v>
      </c>
      <c r="L30" s="51"/>
      <c r="M30" s="48"/>
      <c r="N30" s="48">
        <v>2</v>
      </c>
      <c r="O30" s="48"/>
      <c r="P30" s="537"/>
      <c r="Q30" s="544"/>
      <c r="R30" s="540">
        <f>K30/18*N30</f>
        <v>12879.444444444445</v>
      </c>
      <c r="S30" s="544"/>
      <c r="T30" s="404"/>
      <c r="U30" s="398"/>
      <c r="V30" s="398"/>
      <c r="W30" s="347"/>
      <c r="X30" s="347"/>
      <c r="Y30" s="347"/>
      <c r="Z30" s="347">
        <v>1573</v>
      </c>
      <c r="AA30" s="347">
        <v>787</v>
      </c>
      <c r="AB30" s="347">
        <v>786</v>
      </c>
      <c r="AC30" s="158">
        <f t="shared" si="1"/>
        <v>12879.444444444445</v>
      </c>
      <c r="AD30" s="163">
        <v>2</v>
      </c>
      <c r="AE30" s="544">
        <f>K30*30%/18*AD30</f>
        <v>3863.8333333333335</v>
      </c>
      <c r="AF30" s="406"/>
      <c r="AG30" s="398"/>
      <c r="AH30" s="398"/>
      <c r="AI30" s="554"/>
      <c r="AJ30" s="537">
        <f>K30*40%/18*(M30+N30+O30)</f>
        <v>5151.777777777777</v>
      </c>
      <c r="AK30" s="537"/>
      <c r="AL30" s="347"/>
      <c r="AM30" s="347"/>
      <c r="AN30" s="347"/>
      <c r="AO30" s="347"/>
      <c r="AP30" s="347"/>
      <c r="AQ30" s="347"/>
      <c r="AR30" s="347"/>
      <c r="AS30" s="356"/>
      <c r="AT30" s="556"/>
      <c r="AU30" s="159"/>
      <c r="AV30" s="547">
        <f>(P30+Q30+R30+S30)*10%</f>
        <v>1287.9444444444446</v>
      </c>
      <c r="AW30" s="10">
        <f>P30+Q30+R30+S30+T30+W30+Z30+AE30+AF30+AI30+AJ30+AK30+AL30+AM30+AN30+AP30+AV30+AT30</f>
        <v>24756</v>
      </c>
      <c r="AX30" s="565"/>
      <c r="AY30" s="194"/>
      <c r="AZ30" s="196"/>
      <c r="BA30" s="195"/>
      <c r="BB30" s="195"/>
    </row>
    <row r="31" spans="1:54" s="178" customFormat="1" ht="23.25" customHeight="1">
      <c r="A31" s="55">
        <v>23</v>
      </c>
      <c r="B31" s="654"/>
      <c r="C31" s="346">
        <v>10</v>
      </c>
      <c r="D31" s="348" t="s">
        <v>50</v>
      </c>
      <c r="E31" s="48" t="s">
        <v>77</v>
      </c>
      <c r="F31" s="351"/>
      <c r="G31" s="351" t="s">
        <v>133</v>
      </c>
      <c r="H31" s="348" t="s">
        <v>78</v>
      </c>
      <c r="I31" s="348" t="s">
        <v>267</v>
      </c>
      <c r="J31" s="348">
        <v>92732</v>
      </c>
      <c r="K31" s="537">
        <f t="shared" si="0"/>
        <v>115915</v>
      </c>
      <c r="L31" s="349"/>
      <c r="M31" s="348"/>
      <c r="N31" s="348">
        <v>14</v>
      </c>
      <c r="O31" s="348">
        <v>10</v>
      </c>
      <c r="P31" s="537"/>
      <c r="Q31" s="544"/>
      <c r="R31" s="540">
        <f>K31/18*N31</f>
        <v>90156.11111111112</v>
      </c>
      <c r="S31" s="544">
        <f>K31/18*O31</f>
        <v>64397.222222222226</v>
      </c>
      <c r="T31" s="397"/>
      <c r="U31" s="399"/>
      <c r="V31" s="399"/>
      <c r="W31" s="364">
        <v>5506</v>
      </c>
      <c r="X31" s="364">
        <v>2753</v>
      </c>
      <c r="Y31" s="364">
        <v>2753</v>
      </c>
      <c r="Z31" s="364">
        <v>1180</v>
      </c>
      <c r="AA31" s="347">
        <v>590</v>
      </c>
      <c r="AB31" s="347">
        <v>590</v>
      </c>
      <c r="AC31" s="158">
        <f t="shared" si="1"/>
        <v>154553.33333333334</v>
      </c>
      <c r="AD31" s="398">
        <v>24</v>
      </c>
      <c r="AE31" s="544">
        <f>K31*30%/18*AD31</f>
        <v>46366</v>
      </c>
      <c r="AF31" s="364">
        <v>10618</v>
      </c>
      <c r="AG31" s="399">
        <v>5309</v>
      </c>
      <c r="AH31" s="399">
        <v>5309</v>
      </c>
      <c r="AI31" s="555"/>
      <c r="AJ31" s="537">
        <f>K31*40%/18*(M31+N31+O31)</f>
        <v>61821.33333333333</v>
      </c>
      <c r="AK31" s="537"/>
      <c r="AL31" s="364"/>
      <c r="AM31" s="364">
        <v>3539</v>
      </c>
      <c r="AN31" s="364"/>
      <c r="AO31" s="364">
        <v>2</v>
      </c>
      <c r="AP31" s="364">
        <v>787</v>
      </c>
      <c r="AQ31" s="364"/>
      <c r="AR31" s="364"/>
      <c r="AS31" s="358"/>
      <c r="AT31" s="556"/>
      <c r="AU31" s="159"/>
      <c r="AV31" s="547">
        <f>(P31+Q31+R31+S31)*10%</f>
        <v>15455.333333333336</v>
      </c>
      <c r="AW31" s="10">
        <f>P31+Q31+R31+S31+T31+W31+Z31+AE31+AF31+AI31+AJ31+AK31+AL31+AM31+AN31+AP31+AV31+AT31</f>
        <v>299826</v>
      </c>
      <c r="AX31" s="565"/>
      <c r="AY31" s="194"/>
      <c r="AZ31" s="196"/>
      <c r="BA31" s="195"/>
      <c r="BB31" s="195"/>
    </row>
    <row r="32" spans="1:54" s="178" customFormat="1" ht="23.25" customHeight="1">
      <c r="A32" s="48"/>
      <c r="B32" s="658"/>
      <c r="C32" s="367"/>
      <c r="D32" s="348"/>
      <c r="E32" s="53" t="s">
        <v>101</v>
      </c>
      <c r="F32" s="51" t="s">
        <v>198</v>
      </c>
      <c r="G32" s="51"/>
      <c r="H32" s="48"/>
      <c r="I32" s="48"/>
      <c r="J32" s="48"/>
      <c r="K32" s="537"/>
      <c r="L32" s="48"/>
      <c r="M32" s="48"/>
      <c r="N32" s="48"/>
      <c r="O32" s="48"/>
      <c r="P32" s="537"/>
      <c r="Q32" s="544"/>
      <c r="R32" s="540"/>
      <c r="S32" s="544"/>
      <c r="T32" s="404"/>
      <c r="U32" s="375"/>
      <c r="V32" s="375"/>
      <c r="W32" s="356"/>
      <c r="X32" s="356"/>
      <c r="Y32" s="356"/>
      <c r="Z32" s="406"/>
      <c r="AA32" s="347"/>
      <c r="AB32" s="347"/>
      <c r="AC32" s="158"/>
      <c r="AD32" s="163"/>
      <c r="AE32" s="544"/>
      <c r="AF32" s="406"/>
      <c r="AG32" s="398"/>
      <c r="AH32" s="398"/>
      <c r="AI32" s="554"/>
      <c r="AJ32" s="537"/>
      <c r="AK32" s="537"/>
      <c r="AL32" s="347"/>
      <c r="AM32" s="347"/>
      <c r="AN32" s="347"/>
      <c r="AO32" s="347"/>
      <c r="AP32" s="347"/>
      <c r="AQ32" s="347"/>
      <c r="AR32" s="347"/>
      <c r="AS32" s="357"/>
      <c r="AT32" s="556"/>
      <c r="AU32" s="159"/>
      <c r="AV32" s="547"/>
      <c r="AW32" s="10"/>
      <c r="AX32" s="565"/>
      <c r="AY32" s="194"/>
      <c r="AZ32" s="196"/>
      <c r="BA32" s="195"/>
      <c r="BB32" s="195"/>
    </row>
    <row r="33" spans="1:54" s="178" customFormat="1" ht="23.25" customHeight="1">
      <c r="A33" s="348">
        <v>24</v>
      </c>
      <c r="B33" s="659"/>
      <c r="C33" s="369"/>
      <c r="D33" s="348" t="s">
        <v>50</v>
      </c>
      <c r="E33" s="55" t="s">
        <v>277</v>
      </c>
      <c r="F33" s="359"/>
      <c r="G33" s="370" t="s">
        <v>135</v>
      </c>
      <c r="H33" s="48" t="s">
        <v>61</v>
      </c>
      <c r="I33" s="48" t="s">
        <v>284</v>
      </c>
      <c r="J33" s="48">
        <v>76628</v>
      </c>
      <c r="K33" s="537">
        <f t="shared" si="0"/>
        <v>95785</v>
      </c>
      <c r="L33" s="48"/>
      <c r="M33" s="48"/>
      <c r="N33" s="48">
        <v>15</v>
      </c>
      <c r="O33" s="48"/>
      <c r="P33" s="537"/>
      <c r="Q33" s="544"/>
      <c r="R33" s="540">
        <f>K33/18*N33</f>
        <v>79820.83333333333</v>
      </c>
      <c r="S33" s="544">
        <f>K33/18*O33</f>
        <v>0</v>
      </c>
      <c r="T33" s="404"/>
      <c r="U33" s="375"/>
      <c r="V33" s="375"/>
      <c r="W33" s="356">
        <v>7374</v>
      </c>
      <c r="X33" s="356">
        <v>3687</v>
      </c>
      <c r="Y33" s="356">
        <v>3687</v>
      </c>
      <c r="Z33" s="347"/>
      <c r="AA33" s="347"/>
      <c r="AB33" s="347"/>
      <c r="AC33" s="158">
        <f t="shared" si="1"/>
        <v>79820.83333333333</v>
      </c>
      <c r="AD33" s="398">
        <v>15</v>
      </c>
      <c r="AE33" s="544">
        <f>K33*30%/18*AD33</f>
        <v>23946.25</v>
      </c>
      <c r="AF33" s="364"/>
      <c r="AG33" s="399"/>
      <c r="AH33" s="399"/>
      <c r="AI33" s="555"/>
      <c r="AJ33" s="537"/>
      <c r="AK33" s="537"/>
      <c r="AL33" s="364"/>
      <c r="AM33" s="364"/>
      <c r="AN33" s="364"/>
      <c r="AO33" s="364"/>
      <c r="AP33" s="364"/>
      <c r="AQ33" s="364"/>
      <c r="AR33" s="364"/>
      <c r="AS33" s="355"/>
      <c r="AT33" s="556"/>
      <c r="AU33" s="159"/>
      <c r="AV33" s="547">
        <f>(P33+Q33+R33+S33)*10%</f>
        <v>7982.083333333333</v>
      </c>
      <c r="AW33" s="10">
        <f>P33+Q33+R33+S33+T33+W33+Z33+AE33+AF33+AI33+AJ33+AK33+AL33+AM33+AN33+AP33+AV33+AT33</f>
        <v>119123.16666666666</v>
      </c>
      <c r="AX33" s="565"/>
      <c r="AY33" s="194"/>
      <c r="AZ33" s="196"/>
      <c r="BA33" s="195"/>
      <c r="BB33" s="195"/>
    </row>
    <row r="34" spans="1:54" s="178" customFormat="1" ht="28.5">
      <c r="A34" s="371"/>
      <c r="B34" s="657"/>
      <c r="C34" s="298"/>
      <c r="D34" s="46"/>
      <c r="E34" s="49" t="s">
        <v>75</v>
      </c>
      <c r="F34" s="49"/>
      <c r="G34" s="49"/>
      <c r="H34" s="46" t="s">
        <v>190</v>
      </c>
      <c r="I34" s="47"/>
      <c r="J34" s="86"/>
      <c r="K34" s="537"/>
      <c r="L34" s="53"/>
      <c r="M34" s="47"/>
      <c r="N34" s="47"/>
      <c r="O34" s="47"/>
      <c r="P34" s="537"/>
      <c r="Q34" s="544"/>
      <c r="R34" s="540"/>
      <c r="S34" s="544"/>
      <c r="T34" s="415"/>
      <c r="U34" s="372"/>
      <c r="V34" s="372"/>
      <c r="W34" s="406"/>
      <c r="X34" s="411"/>
      <c r="Y34" s="411"/>
      <c r="Z34" s="411">
        <v>2360</v>
      </c>
      <c r="AA34" s="398">
        <v>1180</v>
      </c>
      <c r="AB34" s="398">
        <v>1180</v>
      </c>
      <c r="AC34" s="158"/>
      <c r="AD34" s="163"/>
      <c r="AE34" s="544"/>
      <c r="AF34" s="406"/>
      <c r="AG34" s="411"/>
      <c r="AH34" s="411"/>
      <c r="AI34" s="562"/>
      <c r="AJ34" s="537"/>
      <c r="AK34" s="537"/>
      <c r="AL34" s="411"/>
      <c r="AM34" s="411"/>
      <c r="AN34" s="411"/>
      <c r="AO34" s="411"/>
      <c r="AP34" s="411"/>
      <c r="AQ34" s="411"/>
      <c r="AR34" s="411"/>
      <c r="AS34" s="356"/>
      <c r="AT34" s="556"/>
      <c r="AU34" s="159"/>
      <c r="AV34" s="547"/>
      <c r="AW34" s="10">
        <v>2360</v>
      </c>
      <c r="AX34" s="565"/>
      <c r="AY34" s="194"/>
      <c r="AZ34" s="196"/>
      <c r="BA34" s="195"/>
      <c r="BB34" s="195"/>
    </row>
    <row r="35" spans="1:54" s="178" customFormat="1" ht="28.5">
      <c r="A35" s="373">
        <v>25</v>
      </c>
      <c r="B35" s="653"/>
      <c r="C35" s="350"/>
      <c r="D35" s="348" t="s">
        <v>50</v>
      </c>
      <c r="E35" s="351" t="s">
        <v>76</v>
      </c>
      <c r="F35" s="351" t="s">
        <v>49</v>
      </c>
      <c r="G35" s="351" t="s">
        <v>133</v>
      </c>
      <c r="H35" s="348" t="s">
        <v>191</v>
      </c>
      <c r="I35" s="349" t="s">
        <v>140</v>
      </c>
      <c r="J35" s="368">
        <v>95741</v>
      </c>
      <c r="K35" s="537">
        <f t="shared" si="0"/>
        <v>119676.25</v>
      </c>
      <c r="L35" s="55"/>
      <c r="M35" s="349"/>
      <c r="N35" s="349">
        <v>10</v>
      </c>
      <c r="O35" s="349">
        <v>16</v>
      </c>
      <c r="P35" s="537"/>
      <c r="Q35" s="544"/>
      <c r="R35" s="540">
        <f>K35/18*N35</f>
        <v>66486.80555555556</v>
      </c>
      <c r="S35" s="544">
        <f>K35/18*O35</f>
        <v>106378.88888888889</v>
      </c>
      <c r="T35" s="414"/>
      <c r="U35" s="374"/>
      <c r="V35" s="374"/>
      <c r="W35" s="364">
        <v>3933</v>
      </c>
      <c r="X35" s="398">
        <v>1966</v>
      </c>
      <c r="Y35" s="398">
        <v>1967</v>
      </c>
      <c r="Z35" s="398">
        <v>1966</v>
      </c>
      <c r="AA35" s="398">
        <v>983</v>
      </c>
      <c r="AB35" s="398">
        <v>983</v>
      </c>
      <c r="AC35" s="158">
        <f t="shared" si="1"/>
        <v>172865.69444444444</v>
      </c>
      <c r="AD35" s="398">
        <v>26</v>
      </c>
      <c r="AE35" s="544">
        <f>K35*30%/18*AD35</f>
        <v>51859.708333333336</v>
      </c>
      <c r="AF35" s="364"/>
      <c r="AG35" s="399"/>
      <c r="AH35" s="399"/>
      <c r="AI35" s="555"/>
      <c r="AJ35" s="537">
        <f>K35*40%/18*(L35+M35+N35+O35)</f>
        <v>69146.27777777778</v>
      </c>
      <c r="AK35" s="537"/>
      <c r="AL35" s="399"/>
      <c r="AM35" s="364"/>
      <c r="AN35" s="399"/>
      <c r="AO35" s="399"/>
      <c r="AP35" s="399"/>
      <c r="AQ35" s="399"/>
      <c r="AR35" s="399"/>
      <c r="AS35" s="358"/>
      <c r="AT35" s="556"/>
      <c r="AU35" s="159">
        <v>17697</v>
      </c>
      <c r="AV35" s="547">
        <f>(P35+Q35+R35+S35)*10%</f>
        <v>17286.569444444445</v>
      </c>
      <c r="AW35" s="10">
        <f>P35+Q35+R35+S35+T35+W35+Z35+AE35+AF35+AI35+AJ35+AK35+AL35+AM35+AN35+AP35+AV35+AT35+AU35</f>
        <v>334754.25</v>
      </c>
      <c r="AX35" s="565"/>
      <c r="AY35" s="194"/>
      <c r="AZ35" s="196"/>
      <c r="BA35" s="195"/>
      <c r="BB35" s="195"/>
    </row>
    <row r="36" spans="1:54" s="178" customFormat="1" ht="28.5">
      <c r="A36" s="48"/>
      <c r="B36" s="478"/>
      <c r="C36" s="360"/>
      <c r="D36" s="48"/>
      <c r="E36" s="48" t="s">
        <v>153</v>
      </c>
      <c r="F36" s="48"/>
      <c r="G36" s="48"/>
      <c r="H36" s="48"/>
      <c r="I36" s="48"/>
      <c r="J36" s="48"/>
      <c r="K36" s="537"/>
      <c r="L36" s="48"/>
      <c r="M36" s="48"/>
      <c r="N36" s="48"/>
      <c r="O36" s="58"/>
      <c r="P36" s="537"/>
      <c r="Q36" s="544"/>
      <c r="R36" s="540"/>
      <c r="S36" s="544"/>
      <c r="T36" s="347"/>
      <c r="U36" s="356"/>
      <c r="V36" s="356"/>
      <c r="W36" s="356"/>
      <c r="X36" s="375"/>
      <c r="Y36" s="375"/>
      <c r="Z36" s="157"/>
      <c r="AA36" s="375"/>
      <c r="AB36" s="375"/>
      <c r="AC36" s="158"/>
      <c r="AD36" s="163"/>
      <c r="AE36" s="544"/>
      <c r="AF36" s="347"/>
      <c r="AG36" s="347"/>
      <c r="AH36" s="347"/>
      <c r="AI36" s="539"/>
      <c r="AJ36" s="537"/>
      <c r="AK36" s="537"/>
      <c r="AL36" s="347"/>
      <c r="AM36" s="347"/>
      <c r="AN36" s="347"/>
      <c r="AO36" s="347"/>
      <c r="AP36" s="347"/>
      <c r="AQ36" s="347"/>
      <c r="AR36" s="347"/>
      <c r="AS36" s="416"/>
      <c r="AT36" s="556"/>
      <c r="AU36" s="159"/>
      <c r="AV36" s="547"/>
      <c r="AW36" s="10"/>
      <c r="AX36" s="565"/>
      <c r="AY36" s="194"/>
      <c r="AZ36" s="196"/>
      <c r="BA36" s="195"/>
      <c r="BB36" s="195"/>
    </row>
    <row r="37" spans="1:54" s="178" customFormat="1" ht="28.5">
      <c r="A37" s="348">
        <v>26</v>
      </c>
      <c r="B37" s="484"/>
      <c r="C37" s="366"/>
      <c r="D37" s="348" t="s">
        <v>91</v>
      </c>
      <c r="E37" s="348" t="s">
        <v>278</v>
      </c>
      <c r="F37" s="348" t="s">
        <v>198</v>
      </c>
      <c r="G37" s="348" t="s">
        <v>180</v>
      </c>
      <c r="H37" s="348" t="s">
        <v>258</v>
      </c>
      <c r="I37" s="348" t="s">
        <v>123</v>
      </c>
      <c r="J37" s="348">
        <v>58754</v>
      </c>
      <c r="K37" s="537">
        <f t="shared" si="0"/>
        <v>73442.5</v>
      </c>
      <c r="L37" s="50"/>
      <c r="M37" s="348">
        <v>9</v>
      </c>
      <c r="N37" s="348">
        <v>2</v>
      </c>
      <c r="O37" s="351"/>
      <c r="P37" s="537"/>
      <c r="Q37" s="544">
        <f>K37/18*M37</f>
        <v>36721.25</v>
      </c>
      <c r="R37" s="540">
        <f>K37/18*N37</f>
        <v>8160.277777777777</v>
      </c>
      <c r="S37" s="544"/>
      <c r="T37" s="364">
        <v>4424</v>
      </c>
      <c r="U37" s="358">
        <v>2212</v>
      </c>
      <c r="V37" s="358">
        <v>2212</v>
      </c>
      <c r="W37" s="358"/>
      <c r="X37" s="375"/>
      <c r="Y37" s="375"/>
      <c r="Z37" s="159"/>
      <c r="AA37" s="167"/>
      <c r="AB37" s="167"/>
      <c r="AC37" s="158">
        <f t="shared" si="1"/>
        <v>44881.52777777778</v>
      </c>
      <c r="AD37" s="398">
        <v>11</v>
      </c>
      <c r="AE37" s="544">
        <f>K37*30%/18*AD37</f>
        <v>13464.458333333334</v>
      </c>
      <c r="AF37" s="364"/>
      <c r="AG37" s="364"/>
      <c r="AH37" s="364"/>
      <c r="AI37" s="537"/>
      <c r="AJ37" s="537"/>
      <c r="AK37" s="537"/>
      <c r="AL37" s="364"/>
      <c r="AM37" s="364"/>
      <c r="AN37" s="364"/>
      <c r="AO37" s="364"/>
      <c r="AP37" s="364"/>
      <c r="AQ37" s="364"/>
      <c r="AR37" s="364"/>
      <c r="AS37" s="416"/>
      <c r="AT37" s="556"/>
      <c r="AU37" s="159"/>
      <c r="AV37" s="547">
        <f>(P37+Q37+R37+S37)*10%</f>
        <v>4488.152777777778</v>
      </c>
      <c r="AW37" s="10">
        <f>P37+Q37+R37+S37+T37+W37+Z37+AE37+AF37+AI37+AJ37+AK37+AL37+AM37+AN37+AP37+AV37+AT37</f>
        <v>67258.13888888889</v>
      </c>
      <c r="AX37" s="565"/>
      <c r="AY37" s="194"/>
      <c r="AZ37" s="196"/>
      <c r="BA37" s="195"/>
      <c r="BB37" s="195"/>
    </row>
    <row r="38" spans="1:54" s="178" customFormat="1" ht="28.5">
      <c r="A38" s="48"/>
      <c r="B38" s="478"/>
      <c r="C38" s="360"/>
      <c r="D38" s="48"/>
      <c r="E38" s="48" t="s">
        <v>81</v>
      </c>
      <c r="F38" s="48"/>
      <c r="G38" s="48"/>
      <c r="H38" s="48"/>
      <c r="I38" s="48"/>
      <c r="J38" s="51"/>
      <c r="K38" s="537"/>
      <c r="L38" s="51"/>
      <c r="M38" s="48"/>
      <c r="N38" s="48"/>
      <c r="O38" s="48"/>
      <c r="P38" s="537"/>
      <c r="Q38" s="544"/>
      <c r="R38" s="540"/>
      <c r="S38" s="544"/>
      <c r="T38" s="404"/>
      <c r="U38" s="398"/>
      <c r="V38" s="398"/>
      <c r="W38" s="398"/>
      <c r="X38" s="398"/>
      <c r="Y38" s="398"/>
      <c r="Z38" s="398"/>
      <c r="AA38" s="398"/>
      <c r="AB38" s="398"/>
      <c r="AC38" s="158"/>
      <c r="AD38" s="163"/>
      <c r="AE38" s="544"/>
      <c r="AF38" s="347"/>
      <c r="AG38" s="398"/>
      <c r="AH38" s="398"/>
      <c r="AI38" s="554"/>
      <c r="AJ38" s="537"/>
      <c r="AK38" s="537"/>
      <c r="AL38" s="347"/>
      <c r="AM38" s="416"/>
      <c r="AN38" s="347"/>
      <c r="AO38" s="347"/>
      <c r="AP38" s="347"/>
      <c r="AQ38" s="347"/>
      <c r="AR38" s="347"/>
      <c r="AS38" s="417"/>
      <c r="AT38" s="556"/>
      <c r="AU38" s="159"/>
      <c r="AV38" s="547"/>
      <c r="AW38" s="10"/>
      <c r="AX38" s="565"/>
      <c r="AY38" s="194"/>
      <c r="AZ38" s="196"/>
      <c r="BA38" s="195"/>
      <c r="BB38" s="195"/>
    </row>
    <row r="39" spans="1:54" s="178" customFormat="1" ht="28.5">
      <c r="A39" s="348">
        <v>27</v>
      </c>
      <c r="B39" s="484"/>
      <c r="C39" s="376"/>
      <c r="D39" s="348" t="s">
        <v>50</v>
      </c>
      <c r="E39" s="48" t="s">
        <v>178</v>
      </c>
      <c r="F39" s="351" t="s">
        <v>63</v>
      </c>
      <c r="G39" s="351" t="s">
        <v>131</v>
      </c>
      <c r="H39" s="348" t="s">
        <v>157</v>
      </c>
      <c r="I39" s="348" t="s">
        <v>268</v>
      </c>
      <c r="J39" s="349">
        <v>83884</v>
      </c>
      <c r="K39" s="537">
        <f t="shared" si="0"/>
        <v>104855</v>
      </c>
      <c r="L39" s="349"/>
      <c r="M39" s="348">
        <v>24</v>
      </c>
      <c r="N39" s="348"/>
      <c r="O39" s="348"/>
      <c r="P39" s="537"/>
      <c r="Q39" s="544">
        <f>K39/18*M39</f>
        <v>139806.66666666666</v>
      </c>
      <c r="R39" s="540"/>
      <c r="S39" s="544"/>
      <c r="T39" s="397">
        <v>9438</v>
      </c>
      <c r="U39" s="399">
        <v>4719</v>
      </c>
      <c r="V39" s="399">
        <v>4719</v>
      </c>
      <c r="W39" s="399"/>
      <c r="X39" s="399"/>
      <c r="Y39" s="399"/>
      <c r="Z39" s="399"/>
      <c r="AA39" s="398"/>
      <c r="AB39" s="398"/>
      <c r="AC39" s="158">
        <f t="shared" si="1"/>
        <v>139806.66666666666</v>
      </c>
      <c r="AD39" s="398">
        <v>24</v>
      </c>
      <c r="AE39" s="544">
        <f>K39*30%/18*AD39</f>
        <v>41942</v>
      </c>
      <c r="AF39" s="364"/>
      <c r="AG39" s="399"/>
      <c r="AH39" s="399"/>
      <c r="AI39" s="555"/>
      <c r="AJ39" s="537"/>
      <c r="AK39" s="537">
        <f>K39*30%/18*(L39+M39+N39+O39)</f>
        <v>41942</v>
      </c>
      <c r="AL39" s="364"/>
      <c r="AM39" s="364"/>
      <c r="AN39" s="364"/>
      <c r="AO39" s="364">
        <v>2</v>
      </c>
      <c r="AP39" s="364">
        <v>787</v>
      </c>
      <c r="AQ39" s="364"/>
      <c r="AR39" s="364"/>
      <c r="AS39" s="414"/>
      <c r="AT39" s="556"/>
      <c r="AU39" s="159"/>
      <c r="AV39" s="547">
        <f>(P39+Q39+R39+S39)*10%</f>
        <v>13980.666666666666</v>
      </c>
      <c r="AW39" s="10">
        <f>P39+Q39+R39+S39+T39+W39+Z39+AE39+AF39+AI39+AJ39+AK39+AL39+AM39+AN39+AP39+AV39+AT39</f>
        <v>247896.3333333333</v>
      </c>
      <c r="AX39" s="565"/>
      <c r="AY39" s="194"/>
      <c r="AZ39" s="196"/>
      <c r="BA39" s="195"/>
      <c r="BB39" s="195"/>
    </row>
    <row r="40" spans="1:54" s="178" customFormat="1" ht="28.5">
      <c r="A40" s="53"/>
      <c r="B40" s="653"/>
      <c r="C40" s="346"/>
      <c r="D40" s="48"/>
      <c r="E40" s="58" t="s">
        <v>95</v>
      </c>
      <c r="F40" s="57" t="s">
        <v>63</v>
      </c>
      <c r="G40" s="359"/>
      <c r="H40" s="169"/>
      <c r="I40" s="48"/>
      <c r="J40" s="48"/>
      <c r="K40" s="537"/>
      <c r="L40" s="48"/>
      <c r="M40" s="48"/>
      <c r="N40" s="48"/>
      <c r="O40" s="48"/>
      <c r="P40" s="537"/>
      <c r="Q40" s="544"/>
      <c r="R40" s="540"/>
      <c r="S40" s="544"/>
      <c r="T40" s="356"/>
      <c r="U40" s="375"/>
      <c r="V40" s="375"/>
      <c r="W40" s="404"/>
      <c r="X40" s="375"/>
      <c r="Y40" s="375"/>
      <c r="Z40" s="356"/>
      <c r="AA40" s="356"/>
      <c r="AB40" s="356"/>
      <c r="AC40" s="158"/>
      <c r="AD40" s="353"/>
      <c r="AE40" s="544"/>
      <c r="AF40" s="165"/>
      <c r="AG40" s="375"/>
      <c r="AH40" s="375"/>
      <c r="AI40" s="554"/>
      <c r="AJ40" s="537"/>
      <c r="AK40" s="537"/>
      <c r="AL40" s="347"/>
      <c r="AM40" s="347"/>
      <c r="AN40" s="347"/>
      <c r="AO40" s="356"/>
      <c r="AP40" s="356"/>
      <c r="AQ40" s="356"/>
      <c r="AR40" s="356"/>
      <c r="AS40" s="417"/>
      <c r="AT40" s="556"/>
      <c r="AU40" s="159"/>
      <c r="AV40" s="547"/>
      <c r="AW40" s="10">
        <f>P40+Q40+R40+S40+T40+W40+Z40+AE40+AF40+AI40+AJ40+AK40+AL40+AM40+AN40+AP40+AV40+AT40</f>
        <v>0</v>
      </c>
      <c r="AX40" s="565"/>
      <c r="AY40" s="194"/>
      <c r="AZ40" s="196"/>
      <c r="BA40" s="195"/>
      <c r="BB40" s="195"/>
    </row>
    <row r="41" spans="1:54" s="178" customFormat="1" ht="28.5">
      <c r="A41" s="55">
        <v>28</v>
      </c>
      <c r="B41" s="653"/>
      <c r="C41" s="346"/>
      <c r="D41" s="48" t="s">
        <v>50</v>
      </c>
      <c r="E41" s="58" t="s">
        <v>189</v>
      </c>
      <c r="F41" s="57"/>
      <c r="G41" s="359" t="s">
        <v>131</v>
      </c>
      <c r="H41" s="370" t="s">
        <v>259</v>
      </c>
      <c r="I41" s="48" t="s">
        <v>269</v>
      </c>
      <c r="J41" s="48">
        <v>85123</v>
      </c>
      <c r="K41" s="537">
        <f t="shared" si="0"/>
        <v>106403.75</v>
      </c>
      <c r="L41" s="48"/>
      <c r="M41" s="48">
        <v>18</v>
      </c>
      <c r="N41" s="48"/>
      <c r="O41" s="48"/>
      <c r="P41" s="537"/>
      <c r="Q41" s="544">
        <f>K41/18*M41</f>
        <v>106403.75</v>
      </c>
      <c r="R41" s="540"/>
      <c r="S41" s="544">
        <f>K41/18*O41</f>
        <v>0</v>
      </c>
      <c r="T41" s="356"/>
      <c r="U41" s="375"/>
      <c r="V41" s="375"/>
      <c r="W41" s="404"/>
      <c r="X41" s="375"/>
      <c r="Y41" s="375"/>
      <c r="Z41" s="356"/>
      <c r="AA41" s="356"/>
      <c r="AB41" s="356"/>
      <c r="AC41" s="158">
        <f t="shared" si="1"/>
        <v>106403.75</v>
      </c>
      <c r="AD41" s="401">
        <v>18</v>
      </c>
      <c r="AE41" s="544">
        <f>K41*30%/18*AD41</f>
        <v>31921.125</v>
      </c>
      <c r="AF41" s="408"/>
      <c r="AG41" s="375"/>
      <c r="AH41" s="375"/>
      <c r="AI41" s="554"/>
      <c r="AJ41" s="537"/>
      <c r="AK41" s="537">
        <f>K41*30%/18*(M41+N41+O41)</f>
        <v>31921.125</v>
      </c>
      <c r="AL41" s="347"/>
      <c r="AM41" s="347"/>
      <c r="AN41" s="347"/>
      <c r="AO41" s="356">
        <v>3</v>
      </c>
      <c r="AP41" s="356">
        <v>1180</v>
      </c>
      <c r="AQ41" s="356"/>
      <c r="AR41" s="356"/>
      <c r="AS41" s="405"/>
      <c r="AT41" s="556"/>
      <c r="AU41" s="159"/>
      <c r="AV41" s="547">
        <f>(P41+Q41+R41+S41)*10%</f>
        <v>10640.375</v>
      </c>
      <c r="AW41" s="10">
        <f>P41+Q41+R41+S41+T41+W41+Z41+AE41+AF41+AI41+AJ41+AK41+AL41+AM41+AN41+AP41+AV41+AT41</f>
        <v>182066.375</v>
      </c>
      <c r="AX41" s="565"/>
      <c r="AY41" s="194"/>
      <c r="AZ41" s="196"/>
      <c r="BA41" s="195"/>
      <c r="BB41" s="195"/>
    </row>
    <row r="42" spans="1:54" s="178" customFormat="1" ht="28.5" customHeight="1">
      <c r="A42" s="85"/>
      <c r="B42" s="478"/>
      <c r="C42" s="352"/>
      <c r="D42" s="59"/>
      <c r="E42" s="53" t="s">
        <v>153</v>
      </c>
      <c r="F42" s="53" t="s">
        <v>53</v>
      </c>
      <c r="G42" s="59"/>
      <c r="H42" s="53"/>
      <c r="I42" s="59"/>
      <c r="J42" s="161"/>
      <c r="K42" s="537"/>
      <c r="L42" s="161"/>
      <c r="M42" s="161"/>
      <c r="N42" s="161"/>
      <c r="O42" s="168"/>
      <c r="P42" s="537"/>
      <c r="Q42" s="544"/>
      <c r="R42" s="540"/>
      <c r="S42" s="544"/>
      <c r="T42" s="164"/>
      <c r="U42" s="164"/>
      <c r="V42" s="164"/>
      <c r="W42" s="417"/>
      <c r="X42" s="417"/>
      <c r="Y42" s="417"/>
      <c r="Z42" s="157"/>
      <c r="AA42" s="375"/>
      <c r="AB42" s="375"/>
      <c r="AC42" s="158"/>
      <c r="AD42" s="353"/>
      <c r="AE42" s="544"/>
      <c r="AF42" s="165"/>
      <c r="AG42" s="164"/>
      <c r="AH42" s="164"/>
      <c r="AI42" s="548"/>
      <c r="AJ42" s="537"/>
      <c r="AK42" s="537"/>
      <c r="AL42" s="163"/>
      <c r="AM42" s="163"/>
      <c r="AN42" s="163"/>
      <c r="AO42" s="353"/>
      <c r="AP42" s="353"/>
      <c r="AQ42" s="353"/>
      <c r="AR42" s="157"/>
      <c r="AS42" s="164"/>
      <c r="AT42" s="556"/>
      <c r="AU42" s="159"/>
      <c r="AV42" s="547"/>
      <c r="AW42" s="10"/>
      <c r="AX42" s="565"/>
      <c r="AY42" s="194"/>
      <c r="AZ42" s="196"/>
      <c r="BA42" s="195"/>
      <c r="BB42" s="195"/>
    </row>
    <row r="43" spans="1:54" s="178" customFormat="1" ht="27.75" customHeight="1">
      <c r="A43" s="87">
        <v>29</v>
      </c>
      <c r="B43" s="660"/>
      <c r="C43" s="377"/>
      <c r="D43" s="60" t="s">
        <v>50</v>
      </c>
      <c r="E43" s="55" t="s">
        <v>154</v>
      </c>
      <c r="F43" s="55"/>
      <c r="G43" s="60" t="s">
        <v>134</v>
      </c>
      <c r="H43" s="172" t="s">
        <v>259</v>
      </c>
      <c r="I43" s="60" t="s">
        <v>270</v>
      </c>
      <c r="J43" s="50">
        <v>87600</v>
      </c>
      <c r="K43" s="537">
        <f t="shared" si="0"/>
        <v>109500</v>
      </c>
      <c r="L43" s="50"/>
      <c r="M43" s="50"/>
      <c r="N43" s="50">
        <v>21</v>
      </c>
      <c r="O43" s="171">
        <v>3</v>
      </c>
      <c r="P43" s="537"/>
      <c r="Q43" s="544"/>
      <c r="R43" s="540">
        <f>K43/18*N43</f>
        <v>127750</v>
      </c>
      <c r="S43" s="544">
        <f>K43/18*O43</f>
        <v>18250</v>
      </c>
      <c r="T43" s="167"/>
      <c r="U43" s="167"/>
      <c r="V43" s="167"/>
      <c r="W43" s="418"/>
      <c r="X43" s="418"/>
      <c r="Y43" s="418"/>
      <c r="Z43" s="159"/>
      <c r="AA43" s="167"/>
      <c r="AB43" s="167"/>
      <c r="AC43" s="158">
        <f t="shared" si="1"/>
        <v>146000</v>
      </c>
      <c r="AD43" s="418">
        <v>24</v>
      </c>
      <c r="AE43" s="544">
        <f>K43*30%/18*AD43</f>
        <v>43800</v>
      </c>
      <c r="AF43" s="403"/>
      <c r="AG43" s="167"/>
      <c r="AH43" s="167"/>
      <c r="AI43" s="549"/>
      <c r="AJ43" s="537"/>
      <c r="AK43" s="537"/>
      <c r="AL43" s="158"/>
      <c r="AM43" s="158"/>
      <c r="AN43" s="158"/>
      <c r="AO43" s="355">
        <v>3</v>
      </c>
      <c r="AP43" s="355">
        <v>1180</v>
      </c>
      <c r="AQ43" s="355"/>
      <c r="AR43" s="159"/>
      <c r="AS43" s="167"/>
      <c r="AT43" s="556"/>
      <c r="AU43" s="159"/>
      <c r="AV43" s="547">
        <f>(P43+Q43+R43+S43)*10%</f>
        <v>14600</v>
      </c>
      <c r="AW43" s="10">
        <f>P43+Q43+R43+S43+T43+W43+Z43+AE43+AF43+AI43+AJ43+AK43+AL43+AM43+AN43+AP43+AV43+AT43</f>
        <v>205580</v>
      </c>
      <c r="AX43" s="565"/>
      <c r="AY43" s="194"/>
      <c r="AZ43" s="196"/>
      <c r="BA43" s="195"/>
      <c r="BB43" s="195"/>
    </row>
    <row r="44" spans="1:54" s="178" customFormat="1" ht="28.5">
      <c r="A44" s="169"/>
      <c r="B44" s="478"/>
      <c r="C44" s="367"/>
      <c r="D44" s="359"/>
      <c r="E44" s="85" t="s">
        <v>124</v>
      </c>
      <c r="F44" s="48"/>
      <c r="G44" s="58"/>
      <c r="H44" s="370"/>
      <c r="I44" s="359"/>
      <c r="J44" s="48"/>
      <c r="K44" s="537"/>
      <c r="L44" s="48"/>
      <c r="M44" s="48"/>
      <c r="N44" s="48"/>
      <c r="O44" s="58"/>
      <c r="P44" s="537"/>
      <c r="Q44" s="544"/>
      <c r="R44" s="540"/>
      <c r="S44" s="544"/>
      <c r="T44" s="405"/>
      <c r="U44" s="405"/>
      <c r="V44" s="405"/>
      <c r="W44" s="157"/>
      <c r="X44" s="375"/>
      <c r="Y44" s="375"/>
      <c r="Z44" s="398"/>
      <c r="AA44" s="398"/>
      <c r="AB44" s="398"/>
      <c r="AC44" s="158"/>
      <c r="AD44" s="375"/>
      <c r="AE44" s="544"/>
      <c r="AF44" s="408"/>
      <c r="AG44" s="375"/>
      <c r="AH44" s="375"/>
      <c r="AI44" s="554"/>
      <c r="AJ44" s="537"/>
      <c r="AK44" s="537"/>
      <c r="AL44" s="347"/>
      <c r="AM44" s="347"/>
      <c r="AN44" s="347"/>
      <c r="AO44" s="347"/>
      <c r="AP44" s="347"/>
      <c r="AQ44" s="347"/>
      <c r="AR44" s="347"/>
      <c r="AS44" s="375"/>
      <c r="AT44" s="556"/>
      <c r="AU44" s="159"/>
      <c r="AV44" s="547"/>
      <c r="AW44" s="10"/>
      <c r="AX44" s="565"/>
      <c r="AY44" s="194"/>
      <c r="AZ44" s="196"/>
      <c r="BA44" s="195"/>
      <c r="BB44" s="195"/>
    </row>
    <row r="45" spans="1:54" s="178" customFormat="1" ht="28.5">
      <c r="A45" s="172">
        <v>30</v>
      </c>
      <c r="B45" s="484"/>
      <c r="C45" s="369" t="s">
        <v>249</v>
      </c>
      <c r="D45" s="60" t="s">
        <v>50</v>
      </c>
      <c r="E45" s="87" t="s">
        <v>160</v>
      </c>
      <c r="F45" s="55" t="s">
        <v>255</v>
      </c>
      <c r="G45" s="60" t="s">
        <v>131</v>
      </c>
      <c r="H45" s="172" t="s">
        <v>157</v>
      </c>
      <c r="I45" s="60" t="s">
        <v>271</v>
      </c>
      <c r="J45" s="50">
        <v>81229</v>
      </c>
      <c r="K45" s="537">
        <f t="shared" si="0"/>
        <v>101536.25</v>
      </c>
      <c r="L45" s="50"/>
      <c r="M45" s="50">
        <v>20</v>
      </c>
      <c r="N45" s="50">
        <v>3</v>
      </c>
      <c r="O45" s="171"/>
      <c r="P45" s="537"/>
      <c r="Q45" s="544">
        <f>K45/18*M45</f>
        <v>112818.05555555555</v>
      </c>
      <c r="R45" s="540">
        <f>K45/18*N45</f>
        <v>16922.708333333332</v>
      </c>
      <c r="S45" s="544"/>
      <c r="T45" s="418">
        <v>7865</v>
      </c>
      <c r="U45" s="418">
        <v>3932</v>
      </c>
      <c r="V45" s="418">
        <v>3933</v>
      </c>
      <c r="W45" s="159">
        <v>1180</v>
      </c>
      <c r="X45" s="167">
        <v>590</v>
      </c>
      <c r="Y45" s="167">
        <v>590</v>
      </c>
      <c r="Z45" s="402"/>
      <c r="AA45" s="402"/>
      <c r="AB45" s="402"/>
      <c r="AC45" s="158">
        <f t="shared" si="1"/>
        <v>129740.76388888888</v>
      </c>
      <c r="AD45" s="167">
        <v>23</v>
      </c>
      <c r="AE45" s="544">
        <f>K45*30%/18*AD45</f>
        <v>38922.229166666664</v>
      </c>
      <c r="AF45" s="403">
        <v>10618</v>
      </c>
      <c r="AG45" s="167">
        <v>5309</v>
      </c>
      <c r="AH45" s="167">
        <v>5309</v>
      </c>
      <c r="AI45" s="549"/>
      <c r="AJ45" s="537"/>
      <c r="AK45" s="537">
        <f>K45*30%/18*(M45+N45+O45)</f>
        <v>38922.229166666664</v>
      </c>
      <c r="AL45" s="158"/>
      <c r="AM45" s="158">
        <v>3539</v>
      </c>
      <c r="AN45" s="158"/>
      <c r="AO45" s="158">
        <v>3</v>
      </c>
      <c r="AP45" s="158">
        <v>1180</v>
      </c>
      <c r="AQ45" s="158"/>
      <c r="AR45" s="158"/>
      <c r="AS45" s="167"/>
      <c r="AT45" s="556"/>
      <c r="AU45" s="159"/>
      <c r="AV45" s="547">
        <f>(P45+Q45+R45+S45)*10%</f>
        <v>12974.076388888889</v>
      </c>
      <c r="AW45" s="10">
        <f>P45+Q45+R45+S45+T45+W45+Z45+AE45+AF45+AI45+AJ45+AK45+AL45+AM45+AN45+AP45+AV45+AT45</f>
        <v>244941.29861111107</v>
      </c>
      <c r="AX45" s="565"/>
      <c r="AY45" s="194"/>
      <c r="AZ45" s="196"/>
      <c r="BA45" s="195"/>
      <c r="BB45" s="195"/>
    </row>
    <row r="46" spans="1:54" s="178" customFormat="1" ht="28.5">
      <c r="A46" s="371"/>
      <c r="B46" s="653"/>
      <c r="C46" s="346"/>
      <c r="D46" s="48"/>
      <c r="E46" s="48" t="s">
        <v>161</v>
      </c>
      <c r="F46" s="48" t="s">
        <v>63</v>
      </c>
      <c r="G46" s="48"/>
      <c r="H46" s="48" t="s">
        <v>103</v>
      </c>
      <c r="I46" s="48"/>
      <c r="J46" s="48"/>
      <c r="K46" s="537"/>
      <c r="L46" s="48"/>
      <c r="M46" s="48"/>
      <c r="N46" s="48"/>
      <c r="O46" s="48"/>
      <c r="P46" s="537"/>
      <c r="Q46" s="544"/>
      <c r="R46" s="540"/>
      <c r="S46" s="544"/>
      <c r="T46" s="404"/>
      <c r="U46" s="398"/>
      <c r="V46" s="398"/>
      <c r="W46" s="347"/>
      <c r="X46" s="398"/>
      <c r="Y46" s="398"/>
      <c r="Z46" s="398"/>
      <c r="AA46" s="398"/>
      <c r="AB46" s="398"/>
      <c r="AC46" s="158"/>
      <c r="AD46" s="398"/>
      <c r="AE46" s="544"/>
      <c r="AF46" s="347"/>
      <c r="AG46" s="398"/>
      <c r="AH46" s="398"/>
      <c r="AI46" s="554"/>
      <c r="AJ46" s="537"/>
      <c r="AK46" s="537"/>
      <c r="AL46" s="347"/>
      <c r="AM46" s="347"/>
      <c r="AN46" s="347"/>
      <c r="AO46" s="347"/>
      <c r="AP46" s="347"/>
      <c r="AQ46" s="347"/>
      <c r="AR46" s="347"/>
      <c r="AS46" s="356"/>
      <c r="AT46" s="556"/>
      <c r="AU46" s="159"/>
      <c r="AV46" s="547"/>
      <c r="AW46" s="10"/>
      <c r="AX46" s="565"/>
      <c r="AY46" s="194"/>
      <c r="AZ46" s="196"/>
      <c r="BA46" s="195"/>
      <c r="BB46" s="195"/>
    </row>
    <row r="47" spans="1:54" s="178" customFormat="1" ht="28.5">
      <c r="A47" s="363">
        <v>31</v>
      </c>
      <c r="B47" s="653"/>
      <c r="C47" s="350" t="s">
        <v>250</v>
      </c>
      <c r="D47" s="348" t="s">
        <v>50</v>
      </c>
      <c r="E47" s="348" t="s">
        <v>162</v>
      </c>
      <c r="F47" s="351"/>
      <c r="G47" s="351" t="s">
        <v>131</v>
      </c>
      <c r="H47" s="348" t="s">
        <v>113</v>
      </c>
      <c r="I47" s="348" t="s">
        <v>272</v>
      </c>
      <c r="J47" s="348">
        <v>86715</v>
      </c>
      <c r="K47" s="537">
        <f t="shared" si="0"/>
        <v>108393.75</v>
      </c>
      <c r="L47" s="348"/>
      <c r="M47" s="348"/>
      <c r="N47" s="348">
        <v>26</v>
      </c>
      <c r="O47" s="348"/>
      <c r="P47" s="537"/>
      <c r="Q47" s="544"/>
      <c r="R47" s="540">
        <f>K47/18*N47</f>
        <v>156568.75</v>
      </c>
      <c r="S47" s="544"/>
      <c r="T47" s="397"/>
      <c r="U47" s="399"/>
      <c r="V47" s="399"/>
      <c r="W47" s="364">
        <v>12290</v>
      </c>
      <c r="X47" s="364">
        <v>6145</v>
      </c>
      <c r="Y47" s="364">
        <v>6145</v>
      </c>
      <c r="Z47" s="364"/>
      <c r="AA47" s="347"/>
      <c r="AB47" s="347"/>
      <c r="AC47" s="158">
        <f t="shared" si="1"/>
        <v>156568.75</v>
      </c>
      <c r="AD47" s="398">
        <v>26</v>
      </c>
      <c r="AE47" s="544">
        <f>K47*30%/18*AD47</f>
        <v>46970.625</v>
      </c>
      <c r="AF47" s="364">
        <v>10618</v>
      </c>
      <c r="AG47" s="399">
        <v>5309</v>
      </c>
      <c r="AH47" s="399">
        <v>5309</v>
      </c>
      <c r="AI47" s="555"/>
      <c r="AJ47" s="537"/>
      <c r="AK47" s="537"/>
      <c r="AL47" s="364"/>
      <c r="AM47" s="364">
        <v>1770</v>
      </c>
      <c r="AN47" s="364"/>
      <c r="AO47" s="364"/>
      <c r="AP47" s="364"/>
      <c r="AQ47" s="364"/>
      <c r="AR47" s="364"/>
      <c r="AS47" s="358"/>
      <c r="AT47" s="556"/>
      <c r="AU47" s="159"/>
      <c r="AV47" s="547">
        <f>(P47+Q47+R47+S47)*10%</f>
        <v>15656.875</v>
      </c>
      <c r="AW47" s="10">
        <f>P47+Q47+R47+S47+T47+W47+Z47+AE47+AF47+AI47+AJ47+AK47+AL47+AM47+AN47+AP47+AV47+AT47</f>
        <v>243874.25</v>
      </c>
      <c r="AX47" s="565"/>
      <c r="AY47" s="194"/>
      <c r="AZ47" s="196"/>
      <c r="BA47" s="195"/>
      <c r="BB47" s="195"/>
    </row>
    <row r="48" spans="1:54" s="178" customFormat="1" ht="28.5">
      <c r="A48" s="169"/>
      <c r="B48" s="478"/>
      <c r="C48" s="360"/>
      <c r="D48" s="48"/>
      <c r="E48" s="48" t="s">
        <v>82</v>
      </c>
      <c r="F48" s="48"/>
      <c r="G48" s="48"/>
      <c r="H48" s="48" t="s">
        <v>260</v>
      </c>
      <c r="I48" s="48"/>
      <c r="J48" s="48"/>
      <c r="K48" s="537"/>
      <c r="L48" s="48"/>
      <c r="M48" s="48"/>
      <c r="N48" s="48"/>
      <c r="O48" s="48"/>
      <c r="P48" s="537"/>
      <c r="Q48" s="544"/>
      <c r="R48" s="540"/>
      <c r="S48" s="544"/>
      <c r="T48" s="404"/>
      <c r="U48" s="398"/>
      <c r="V48" s="398"/>
      <c r="W48" s="347"/>
      <c r="X48" s="347"/>
      <c r="Y48" s="347"/>
      <c r="Z48" s="347"/>
      <c r="AA48" s="347"/>
      <c r="AB48" s="347"/>
      <c r="AC48" s="158"/>
      <c r="AD48" s="163"/>
      <c r="AE48" s="544"/>
      <c r="AF48" s="406"/>
      <c r="AG48" s="398"/>
      <c r="AH48" s="398"/>
      <c r="AI48" s="554"/>
      <c r="AJ48" s="537"/>
      <c r="AK48" s="537"/>
      <c r="AL48" s="347"/>
      <c r="AM48" s="347"/>
      <c r="AN48" s="347"/>
      <c r="AO48" s="347"/>
      <c r="AP48" s="347"/>
      <c r="AQ48" s="347"/>
      <c r="AR48" s="347"/>
      <c r="AS48" s="356"/>
      <c r="AT48" s="556"/>
      <c r="AU48" s="159"/>
      <c r="AV48" s="547"/>
      <c r="AW48" s="10"/>
      <c r="AX48" s="565"/>
      <c r="AY48" s="194"/>
      <c r="AZ48" s="196"/>
      <c r="BA48" s="195"/>
      <c r="BB48" s="195"/>
    </row>
    <row r="49" spans="1:54" s="178" customFormat="1" ht="28.5">
      <c r="A49" s="172">
        <v>32</v>
      </c>
      <c r="B49" s="481"/>
      <c r="C49" s="360" t="s">
        <v>251</v>
      </c>
      <c r="D49" s="48" t="s">
        <v>50</v>
      </c>
      <c r="E49" s="48" t="s">
        <v>83</v>
      </c>
      <c r="F49" s="58" t="s">
        <v>255</v>
      </c>
      <c r="G49" s="58" t="s">
        <v>131</v>
      </c>
      <c r="H49" s="48" t="s">
        <v>261</v>
      </c>
      <c r="I49" s="48" t="s">
        <v>265</v>
      </c>
      <c r="J49" s="48">
        <v>91317</v>
      </c>
      <c r="K49" s="537">
        <f t="shared" si="0"/>
        <v>114146.25</v>
      </c>
      <c r="L49" s="48"/>
      <c r="M49" s="48"/>
      <c r="N49" s="48">
        <v>10</v>
      </c>
      <c r="O49" s="48">
        <v>14</v>
      </c>
      <c r="P49" s="537"/>
      <c r="Q49" s="544"/>
      <c r="R49" s="540">
        <f>K49/18*N49</f>
        <v>63414.58333333333</v>
      </c>
      <c r="S49" s="544">
        <f>K49/18*O49</f>
        <v>88780.41666666666</v>
      </c>
      <c r="T49" s="405"/>
      <c r="U49" s="375"/>
      <c r="V49" s="375"/>
      <c r="W49" s="356"/>
      <c r="X49" s="356"/>
      <c r="Y49" s="356"/>
      <c r="Z49" s="356"/>
      <c r="AA49" s="356"/>
      <c r="AB49" s="356"/>
      <c r="AC49" s="158">
        <f t="shared" si="1"/>
        <v>152195</v>
      </c>
      <c r="AD49" s="398">
        <v>24</v>
      </c>
      <c r="AE49" s="544">
        <f>K49*30%/18*AD49</f>
        <v>45658.5</v>
      </c>
      <c r="AF49" s="347">
        <v>5309</v>
      </c>
      <c r="AG49" s="398">
        <v>2654</v>
      </c>
      <c r="AH49" s="398">
        <v>2655</v>
      </c>
      <c r="AI49" s="554"/>
      <c r="AJ49" s="537"/>
      <c r="AK49" s="537"/>
      <c r="AL49" s="347"/>
      <c r="AM49" s="347">
        <v>1770</v>
      </c>
      <c r="AN49" s="347"/>
      <c r="AO49" s="347"/>
      <c r="AP49" s="347"/>
      <c r="AQ49" s="347"/>
      <c r="AR49" s="347"/>
      <c r="AS49" s="356"/>
      <c r="AT49" s="556"/>
      <c r="AU49" s="159"/>
      <c r="AV49" s="547">
        <f>(P49+Q49+R49+S49)*10%</f>
        <v>15219.5</v>
      </c>
      <c r="AW49" s="10">
        <f>P49+Q49+R49+S49+T49+W49+Z49+AE49+AF49+AI49+AJ49+AK49+AL49+AM49+AN49+AP49+AV49+AT49</f>
        <v>220152</v>
      </c>
      <c r="AX49" s="565"/>
      <c r="AY49" s="194"/>
      <c r="AZ49" s="196"/>
      <c r="BA49" s="195"/>
      <c r="BB49" s="195"/>
    </row>
    <row r="50" spans="1:54" s="178" customFormat="1" ht="28.5">
      <c r="A50" s="169"/>
      <c r="B50" s="661"/>
      <c r="C50" s="352"/>
      <c r="D50" s="174"/>
      <c r="E50" s="168" t="s">
        <v>81</v>
      </c>
      <c r="F50" s="53" t="s">
        <v>256</v>
      </c>
      <c r="G50" s="59"/>
      <c r="H50" s="169"/>
      <c r="I50" s="162"/>
      <c r="J50" s="161"/>
      <c r="K50" s="537"/>
      <c r="L50" s="161"/>
      <c r="M50" s="161"/>
      <c r="N50" s="161"/>
      <c r="O50" s="161"/>
      <c r="P50" s="537"/>
      <c r="Q50" s="544"/>
      <c r="R50" s="540"/>
      <c r="S50" s="544"/>
      <c r="T50" s="170"/>
      <c r="U50" s="400"/>
      <c r="V50" s="400"/>
      <c r="W50" s="163"/>
      <c r="X50" s="163"/>
      <c r="Y50" s="163"/>
      <c r="Z50" s="163"/>
      <c r="AA50" s="347"/>
      <c r="AB50" s="347"/>
      <c r="AC50" s="158"/>
      <c r="AD50" s="163"/>
      <c r="AE50" s="544"/>
      <c r="AF50" s="163"/>
      <c r="AG50" s="163"/>
      <c r="AH50" s="163"/>
      <c r="AI50" s="561"/>
      <c r="AJ50" s="537"/>
      <c r="AK50" s="537"/>
      <c r="AL50" s="163"/>
      <c r="AM50" s="163"/>
      <c r="AN50" s="163"/>
      <c r="AO50" s="163"/>
      <c r="AP50" s="163"/>
      <c r="AQ50" s="163"/>
      <c r="AR50" s="163"/>
      <c r="AS50" s="353"/>
      <c r="AT50" s="556"/>
      <c r="AU50" s="159"/>
      <c r="AV50" s="547"/>
      <c r="AW50" s="10"/>
      <c r="AX50" s="565"/>
      <c r="AY50" s="194"/>
      <c r="AZ50" s="196"/>
      <c r="BA50" s="195"/>
      <c r="BB50" s="195"/>
    </row>
    <row r="51" spans="1:54" s="178" customFormat="1" ht="28.5">
      <c r="A51" s="172">
        <v>33</v>
      </c>
      <c r="B51" s="662"/>
      <c r="C51" s="354"/>
      <c r="D51" s="174" t="s">
        <v>50</v>
      </c>
      <c r="E51" s="171" t="s">
        <v>96</v>
      </c>
      <c r="F51" s="55"/>
      <c r="G51" s="60" t="s">
        <v>134</v>
      </c>
      <c r="H51" s="169" t="s">
        <v>163</v>
      </c>
      <c r="I51" s="52" t="s">
        <v>273</v>
      </c>
      <c r="J51" s="50">
        <v>89016</v>
      </c>
      <c r="K51" s="537">
        <f t="shared" si="0"/>
        <v>111270</v>
      </c>
      <c r="L51" s="50"/>
      <c r="M51" s="50"/>
      <c r="N51" s="50">
        <v>19</v>
      </c>
      <c r="O51" s="50"/>
      <c r="P51" s="537"/>
      <c r="Q51" s="544"/>
      <c r="R51" s="540">
        <f>K51/18*N51</f>
        <v>117451.66666666667</v>
      </c>
      <c r="S51" s="544"/>
      <c r="T51" s="173"/>
      <c r="U51" s="402"/>
      <c r="V51" s="402"/>
      <c r="W51" s="158"/>
      <c r="X51" s="158"/>
      <c r="Y51" s="158"/>
      <c r="Z51" s="158"/>
      <c r="AA51" s="158"/>
      <c r="AB51" s="158"/>
      <c r="AC51" s="158">
        <f t="shared" si="1"/>
        <v>117451.66666666667</v>
      </c>
      <c r="AD51" s="402">
        <v>19</v>
      </c>
      <c r="AE51" s="544">
        <f>K51*30%/18*AD51</f>
        <v>35235.5</v>
      </c>
      <c r="AF51" s="158"/>
      <c r="AG51" s="158"/>
      <c r="AH51" s="158"/>
      <c r="AI51" s="540">
        <f>K51*40%/18*(L51+M51+N51+O51)</f>
        <v>46980.666666666664</v>
      </c>
      <c r="AJ51" s="537"/>
      <c r="AK51" s="537"/>
      <c r="AL51" s="158"/>
      <c r="AM51" s="158"/>
      <c r="AN51" s="158">
        <v>3539</v>
      </c>
      <c r="AO51" s="158">
        <v>2</v>
      </c>
      <c r="AP51" s="158">
        <v>787</v>
      </c>
      <c r="AQ51" s="158"/>
      <c r="AR51" s="158"/>
      <c r="AS51" s="355"/>
      <c r="AT51" s="556"/>
      <c r="AU51" s="159"/>
      <c r="AV51" s="547">
        <f>(P51+Q51+R51+S51)*10%</f>
        <v>11745.166666666668</v>
      </c>
      <c r="AW51" s="10">
        <f>P51+Q51+R51+S51+T51+W51+Z51+AE51+AF51+AI51+AJ51+AK51+AL51+AM51+AN51+AP51+AV51+AT51</f>
        <v>215739</v>
      </c>
      <c r="AX51" s="565"/>
      <c r="AY51" s="194"/>
      <c r="AZ51" s="196"/>
      <c r="BA51" s="195"/>
      <c r="BB51" s="195"/>
    </row>
    <row r="52" spans="1:55" s="178" customFormat="1" ht="28.5">
      <c r="A52" s="48"/>
      <c r="B52" s="661"/>
      <c r="C52" s="161"/>
      <c r="D52" s="174"/>
      <c r="E52" s="168" t="s">
        <v>254</v>
      </c>
      <c r="F52" s="53" t="s">
        <v>63</v>
      </c>
      <c r="G52" s="59"/>
      <c r="H52" s="169"/>
      <c r="I52" s="162"/>
      <c r="J52" s="161"/>
      <c r="K52" s="537"/>
      <c r="L52" s="664"/>
      <c r="M52" s="664"/>
      <c r="N52" s="664"/>
      <c r="O52" s="664"/>
      <c r="P52" s="598"/>
      <c r="Q52" s="606"/>
      <c r="R52" s="604"/>
      <c r="S52" s="606"/>
      <c r="T52" s="666"/>
      <c r="U52" s="605"/>
      <c r="V52" s="605"/>
      <c r="W52" s="603"/>
      <c r="X52" s="603"/>
      <c r="Y52" s="603"/>
      <c r="Z52" s="603"/>
      <c r="AA52" s="688"/>
      <c r="AB52" s="688"/>
      <c r="AC52" s="619"/>
      <c r="AD52" s="667"/>
      <c r="AE52" s="606"/>
      <c r="AF52" s="603"/>
      <c r="AG52" s="603"/>
      <c r="AH52" s="603"/>
      <c r="AI52" s="609"/>
      <c r="AJ52" s="598"/>
      <c r="AK52" s="598"/>
      <c r="AL52" s="603"/>
      <c r="AM52" s="603"/>
      <c r="AN52" s="603"/>
      <c r="AO52" s="603"/>
      <c r="AP52" s="603"/>
      <c r="AQ52" s="603"/>
      <c r="AR52" s="603"/>
      <c r="AS52" s="607"/>
      <c r="AT52" s="611"/>
      <c r="AU52" s="617"/>
      <c r="AV52" s="612"/>
      <c r="AW52" s="668"/>
      <c r="AX52" s="613"/>
      <c r="AY52" s="669"/>
      <c r="AZ52" s="670"/>
      <c r="BA52" s="671"/>
      <c r="BB52" s="671"/>
      <c r="BC52" s="672"/>
    </row>
    <row r="53" spans="1:54" s="178" customFormat="1" ht="28.5">
      <c r="A53" s="48">
        <v>34</v>
      </c>
      <c r="B53" s="653"/>
      <c r="C53" s="48" t="s">
        <v>252</v>
      </c>
      <c r="D53" s="378" t="s">
        <v>50</v>
      </c>
      <c r="E53" s="58" t="s">
        <v>253</v>
      </c>
      <c r="F53" s="57"/>
      <c r="G53" s="359" t="s">
        <v>131</v>
      </c>
      <c r="H53" s="370"/>
      <c r="I53" s="51" t="s">
        <v>141</v>
      </c>
      <c r="J53" s="48"/>
      <c r="K53" s="537">
        <f t="shared" si="0"/>
        <v>0</v>
      </c>
      <c r="L53" s="48"/>
      <c r="M53" s="48"/>
      <c r="N53" s="48"/>
      <c r="O53" s="48"/>
      <c r="P53" s="537"/>
      <c r="Q53" s="544"/>
      <c r="R53" s="540"/>
      <c r="S53" s="544">
        <f>K53/18*O53</f>
        <v>0</v>
      </c>
      <c r="T53" s="404"/>
      <c r="U53" s="398"/>
      <c r="V53" s="398"/>
      <c r="W53" s="347"/>
      <c r="X53" s="347"/>
      <c r="Y53" s="347"/>
      <c r="Z53" s="347"/>
      <c r="AA53" s="347"/>
      <c r="AB53" s="347"/>
      <c r="AC53" s="158">
        <f t="shared" si="1"/>
        <v>0</v>
      </c>
      <c r="AD53" s="398"/>
      <c r="AE53" s="544"/>
      <c r="AF53" s="347">
        <v>5309</v>
      </c>
      <c r="AG53" s="347">
        <v>2654</v>
      </c>
      <c r="AH53" s="347">
        <v>2655</v>
      </c>
      <c r="AI53" s="539"/>
      <c r="AJ53" s="537"/>
      <c r="AK53" s="537"/>
      <c r="AL53" s="347"/>
      <c r="AM53" s="347"/>
      <c r="AN53" s="347"/>
      <c r="AO53" s="347"/>
      <c r="AP53" s="347"/>
      <c r="AQ53" s="347"/>
      <c r="AR53" s="347"/>
      <c r="AS53" s="356"/>
      <c r="AT53" s="556"/>
      <c r="AU53" s="159"/>
      <c r="AV53" s="547">
        <f>(P53+Q53+R53+S53)*10%</f>
        <v>0</v>
      </c>
      <c r="AW53" s="10">
        <f>P53+Q53+R53+S53+T53+W53+Z53+AE53+AF53+AI53+AJ53+AK53+AL53+AM53+AN53+AP53+AV53+AT53</f>
        <v>5309</v>
      </c>
      <c r="AX53" s="565"/>
      <c r="AY53" s="194"/>
      <c r="AZ53" s="196"/>
      <c r="BA53" s="195"/>
      <c r="BB53" s="195"/>
    </row>
    <row r="54" spans="1:54" s="178" customFormat="1" ht="28.5">
      <c r="A54" s="501"/>
      <c r="B54" s="312"/>
      <c r="C54" s="321"/>
      <c r="D54" s="379"/>
      <c r="E54" s="380" t="s">
        <v>66</v>
      </c>
      <c r="F54" s="675" t="s">
        <v>198</v>
      </c>
      <c r="G54" s="324"/>
      <c r="H54" s="324" t="s">
        <v>103</v>
      </c>
      <c r="I54" s="381" t="s">
        <v>274</v>
      </c>
      <c r="J54" s="322"/>
      <c r="K54" s="537"/>
      <c r="L54" s="322"/>
      <c r="M54" s="322"/>
      <c r="N54" s="324"/>
      <c r="O54" s="324"/>
      <c r="P54" s="537"/>
      <c r="Q54" s="544"/>
      <c r="R54" s="540"/>
      <c r="S54" s="544"/>
      <c r="T54" s="338"/>
      <c r="U54" s="338"/>
      <c r="V54" s="338"/>
      <c r="W54" s="338"/>
      <c r="X54" s="338"/>
      <c r="Y54" s="338"/>
      <c r="Z54" s="338"/>
      <c r="AA54" s="334"/>
      <c r="AB54" s="334"/>
      <c r="AC54" s="158"/>
      <c r="AD54" s="341"/>
      <c r="AE54" s="544"/>
      <c r="AF54" s="338"/>
      <c r="AG54" s="338"/>
      <c r="AH54" s="338"/>
      <c r="AI54" s="552"/>
      <c r="AJ54" s="537"/>
      <c r="AK54" s="537"/>
      <c r="AL54" s="338"/>
      <c r="AM54" s="338"/>
      <c r="AN54" s="338"/>
      <c r="AO54" s="338"/>
      <c r="AP54" s="338"/>
      <c r="AQ54" s="338"/>
      <c r="AR54" s="338"/>
      <c r="AS54" s="419"/>
      <c r="AT54" s="345"/>
      <c r="AU54" s="339"/>
      <c r="AV54" s="547"/>
      <c r="AW54" s="10"/>
      <c r="AX54" s="565"/>
      <c r="AY54" s="194"/>
      <c r="AZ54" s="196"/>
      <c r="BA54" s="195"/>
      <c r="BB54" s="195"/>
    </row>
    <row r="55" spans="1:54" s="178" customFormat="1" ht="28.5">
      <c r="A55" s="321">
        <v>35</v>
      </c>
      <c r="B55" s="310"/>
      <c r="C55" s="321"/>
      <c r="D55" s="309" t="s">
        <v>50</v>
      </c>
      <c r="E55" s="382" t="s">
        <v>197</v>
      </c>
      <c r="F55" s="676"/>
      <c r="G55" s="325" t="s">
        <v>135</v>
      </c>
      <c r="H55" s="325" t="s">
        <v>181</v>
      </c>
      <c r="I55" s="383" t="s">
        <v>199</v>
      </c>
      <c r="J55" s="323">
        <v>82645</v>
      </c>
      <c r="K55" s="537">
        <f t="shared" si="0"/>
        <v>103306.25</v>
      </c>
      <c r="L55" s="323"/>
      <c r="M55" s="323"/>
      <c r="N55" s="325">
        <v>25</v>
      </c>
      <c r="O55" s="325"/>
      <c r="P55" s="537"/>
      <c r="Q55" s="544"/>
      <c r="R55" s="540">
        <f>K55/18*N55</f>
        <v>143480.90277777778</v>
      </c>
      <c r="S55" s="544">
        <f>K55/18*O55</f>
        <v>0</v>
      </c>
      <c r="T55" s="328"/>
      <c r="U55" s="328"/>
      <c r="V55" s="328"/>
      <c r="W55" s="328"/>
      <c r="X55" s="328"/>
      <c r="Y55" s="328"/>
      <c r="Z55" s="328"/>
      <c r="AA55" s="328"/>
      <c r="AB55" s="328"/>
      <c r="AC55" s="158">
        <f t="shared" si="1"/>
        <v>143480.90277777778</v>
      </c>
      <c r="AD55" s="342">
        <v>25</v>
      </c>
      <c r="AE55" s="544">
        <f>K55*30%/18*AD55</f>
        <v>43044.27083333333</v>
      </c>
      <c r="AF55" s="328"/>
      <c r="AG55" s="328"/>
      <c r="AH55" s="328"/>
      <c r="AI55" s="518"/>
      <c r="AJ55" s="537"/>
      <c r="AK55" s="537"/>
      <c r="AL55" s="328"/>
      <c r="AM55" s="328">
        <v>1770</v>
      </c>
      <c r="AN55" s="328"/>
      <c r="AO55" s="328">
        <v>6</v>
      </c>
      <c r="AP55" s="328">
        <v>2360</v>
      </c>
      <c r="AQ55" s="328"/>
      <c r="AR55" s="328"/>
      <c r="AS55" s="420"/>
      <c r="AT55" s="345"/>
      <c r="AU55" s="339"/>
      <c r="AV55" s="547">
        <f>(P55+Q55+R55+S55)*10%</f>
        <v>14348.09027777778</v>
      </c>
      <c r="AW55" s="10">
        <f>P55+Q55+R55+S55+T55+W55+Z55+AE55+AF55+AI55+AJ55+AK55+AL55+AM55+AN55+AP55+AV55+AT55</f>
        <v>205003.2638888889</v>
      </c>
      <c r="AX55" s="565"/>
      <c r="AY55" s="194"/>
      <c r="AZ55" s="196"/>
      <c r="BA55" s="195"/>
      <c r="BB55" s="195"/>
    </row>
    <row r="56" spans="1:54" s="178" customFormat="1" ht="28.5">
      <c r="A56" s="502"/>
      <c r="B56" s="312"/>
      <c r="C56" s="321"/>
      <c r="D56" s="311"/>
      <c r="E56" s="380" t="s">
        <v>101</v>
      </c>
      <c r="F56" s="675" t="s">
        <v>198</v>
      </c>
      <c r="G56" s="324"/>
      <c r="H56" s="324" t="s">
        <v>103</v>
      </c>
      <c r="I56" s="384" t="s">
        <v>280</v>
      </c>
      <c r="J56" s="322"/>
      <c r="K56" s="537"/>
      <c r="L56" s="322"/>
      <c r="M56" s="322"/>
      <c r="N56" s="324"/>
      <c r="O56" s="384"/>
      <c r="P56" s="537"/>
      <c r="Q56" s="544"/>
      <c r="R56" s="540"/>
      <c r="S56" s="544"/>
      <c r="T56" s="421"/>
      <c r="U56" s="421"/>
      <c r="V56" s="421"/>
      <c r="W56" s="338"/>
      <c r="X56" s="338"/>
      <c r="Y56" s="338"/>
      <c r="Z56" s="338"/>
      <c r="AA56" s="334"/>
      <c r="AB56" s="334"/>
      <c r="AC56" s="158"/>
      <c r="AD56" s="341"/>
      <c r="AE56" s="544"/>
      <c r="AF56" s="338"/>
      <c r="AG56" s="338"/>
      <c r="AH56" s="338"/>
      <c r="AI56" s="552"/>
      <c r="AJ56" s="537"/>
      <c r="AK56" s="537"/>
      <c r="AL56" s="338"/>
      <c r="AM56" s="338"/>
      <c r="AN56" s="338"/>
      <c r="AO56" s="338"/>
      <c r="AP56" s="338"/>
      <c r="AQ56" s="338"/>
      <c r="AR56" s="338"/>
      <c r="AS56" s="419"/>
      <c r="AT56" s="345"/>
      <c r="AU56" s="339"/>
      <c r="AV56" s="547"/>
      <c r="AW56" s="10"/>
      <c r="AX56" s="565"/>
      <c r="AY56" s="194"/>
      <c r="AZ56" s="196"/>
      <c r="BA56" s="195"/>
      <c r="BB56" s="195"/>
    </row>
    <row r="57" spans="1:54" s="178" customFormat="1" ht="28.5">
      <c r="A57" s="385">
        <v>36</v>
      </c>
      <c r="B57" s="310"/>
      <c r="C57" s="321"/>
      <c r="D57" s="317" t="s">
        <v>50</v>
      </c>
      <c r="E57" s="382" t="s">
        <v>279</v>
      </c>
      <c r="F57" s="676"/>
      <c r="G57" s="325" t="s">
        <v>135</v>
      </c>
      <c r="H57" s="325" t="s">
        <v>200</v>
      </c>
      <c r="I57" s="385" t="s">
        <v>281</v>
      </c>
      <c r="J57" s="323">
        <v>74150</v>
      </c>
      <c r="K57" s="537">
        <f t="shared" si="0"/>
        <v>92687.5</v>
      </c>
      <c r="L57" s="323"/>
      <c r="M57" s="323"/>
      <c r="N57" s="325">
        <v>16</v>
      </c>
      <c r="O57" s="386">
        <v>3</v>
      </c>
      <c r="P57" s="537"/>
      <c r="Q57" s="544"/>
      <c r="R57" s="540">
        <f>K57/18*N57</f>
        <v>82388.88888888889</v>
      </c>
      <c r="S57" s="544">
        <f>K57/18*O57</f>
        <v>15447.916666666668</v>
      </c>
      <c r="T57" s="331"/>
      <c r="U57" s="331"/>
      <c r="V57" s="331"/>
      <c r="W57" s="328">
        <v>5112</v>
      </c>
      <c r="X57" s="328">
        <v>2556</v>
      </c>
      <c r="Y57" s="328">
        <v>2556</v>
      </c>
      <c r="Z57" s="328"/>
      <c r="AA57" s="328"/>
      <c r="AB57" s="328"/>
      <c r="AC57" s="158">
        <f t="shared" si="1"/>
        <v>97836.80555555556</v>
      </c>
      <c r="AD57" s="342">
        <v>19</v>
      </c>
      <c r="AE57" s="544">
        <f>K57*30%/18*AD57</f>
        <v>29351.041666666668</v>
      </c>
      <c r="AF57" s="328"/>
      <c r="AG57" s="328"/>
      <c r="AH57" s="328"/>
      <c r="AI57" s="518"/>
      <c r="AJ57" s="537"/>
      <c r="AK57" s="537"/>
      <c r="AL57" s="328"/>
      <c r="AM57" s="328">
        <v>3539</v>
      </c>
      <c r="AN57" s="328"/>
      <c r="AO57" s="328"/>
      <c r="AP57" s="328"/>
      <c r="AQ57" s="328"/>
      <c r="AR57" s="328"/>
      <c r="AS57" s="420"/>
      <c r="AT57" s="345"/>
      <c r="AU57" s="339"/>
      <c r="AV57" s="547">
        <f>(P57+Q57+R57+S57)*10%</f>
        <v>9783.680555555557</v>
      </c>
      <c r="AW57" s="10">
        <f>P57+Q57+R57+S57+T57+W57+Z57+AE57+AF57+AI57+AJ57+AK57+AL57+AM57+AN57+AP57+AV57+AT57</f>
        <v>145622.52777777778</v>
      </c>
      <c r="AX57" s="565"/>
      <c r="AY57" s="194"/>
      <c r="AZ57" s="196"/>
      <c r="BA57" s="195"/>
      <c r="BB57" s="195"/>
    </row>
    <row r="58" spans="1:54" s="178" customFormat="1" ht="28.5">
      <c r="A58" s="503"/>
      <c r="B58" s="387"/>
      <c r="C58" s="321"/>
      <c r="D58" s="311"/>
      <c r="E58" s="380" t="s">
        <v>201</v>
      </c>
      <c r="F58" s="675"/>
      <c r="G58" s="324"/>
      <c r="H58" s="324" t="s">
        <v>203</v>
      </c>
      <c r="I58" s="384" t="s">
        <v>275</v>
      </c>
      <c r="J58" s="322"/>
      <c r="K58" s="537"/>
      <c r="L58" s="322"/>
      <c r="M58" s="322"/>
      <c r="N58" s="324"/>
      <c r="O58" s="384"/>
      <c r="P58" s="537"/>
      <c r="Q58" s="544"/>
      <c r="R58" s="540"/>
      <c r="S58" s="544"/>
      <c r="T58" s="421"/>
      <c r="U58" s="421"/>
      <c r="V58" s="421"/>
      <c r="W58" s="338"/>
      <c r="X58" s="338"/>
      <c r="Y58" s="338"/>
      <c r="Z58" s="338"/>
      <c r="AA58" s="334"/>
      <c r="AB58" s="334"/>
      <c r="AC58" s="158"/>
      <c r="AD58" s="341"/>
      <c r="AE58" s="544"/>
      <c r="AF58" s="338"/>
      <c r="AG58" s="338"/>
      <c r="AH58" s="338"/>
      <c r="AI58" s="552"/>
      <c r="AJ58" s="537"/>
      <c r="AK58" s="537"/>
      <c r="AL58" s="338"/>
      <c r="AM58" s="338"/>
      <c r="AN58" s="338"/>
      <c r="AO58" s="338"/>
      <c r="AP58" s="338"/>
      <c r="AQ58" s="338"/>
      <c r="AR58" s="422"/>
      <c r="AS58" s="392"/>
      <c r="AT58" s="345"/>
      <c r="AU58" s="339"/>
      <c r="AV58" s="547"/>
      <c r="AW58" s="10"/>
      <c r="AX58" s="565"/>
      <c r="AY58" s="194"/>
      <c r="AZ58" s="196"/>
      <c r="BA58" s="195"/>
      <c r="BB58" s="195"/>
    </row>
    <row r="59" spans="1:54" s="178" customFormat="1" ht="28.5">
      <c r="A59" s="385">
        <v>37</v>
      </c>
      <c r="B59" s="310"/>
      <c r="C59" s="321"/>
      <c r="D59" s="309" t="s">
        <v>50</v>
      </c>
      <c r="E59" s="382" t="s">
        <v>202</v>
      </c>
      <c r="F59" s="676" t="s">
        <v>63</v>
      </c>
      <c r="G59" s="325" t="s">
        <v>131</v>
      </c>
      <c r="H59" s="325" t="s">
        <v>204</v>
      </c>
      <c r="I59" s="385" t="s">
        <v>205</v>
      </c>
      <c r="J59" s="323">
        <v>81229</v>
      </c>
      <c r="K59" s="537">
        <f t="shared" si="0"/>
        <v>101536.25</v>
      </c>
      <c r="L59" s="323">
        <v>4</v>
      </c>
      <c r="M59" s="323">
        <v>13</v>
      </c>
      <c r="N59" s="325">
        <v>10</v>
      </c>
      <c r="O59" s="386"/>
      <c r="P59" s="537">
        <f>K59/24*L59</f>
        <v>16922.708333333332</v>
      </c>
      <c r="Q59" s="544">
        <f>K59/18*M59</f>
        <v>73331.73611111111</v>
      </c>
      <c r="R59" s="540">
        <f>K59/18*N59</f>
        <v>56409.027777777774</v>
      </c>
      <c r="S59" s="544"/>
      <c r="T59" s="331">
        <v>6391</v>
      </c>
      <c r="U59" s="331">
        <v>3195</v>
      </c>
      <c r="V59" s="331">
        <v>3196</v>
      </c>
      <c r="W59" s="328">
        <v>4916</v>
      </c>
      <c r="X59" s="328">
        <v>2458</v>
      </c>
      <c r="Y59" s="328">
        <v>2458</v>
      </c>
      <c r="Z59" s="328"/>
      <c r="AA59" s="328"/>
      <c r="AB59" s="328"/>
      <c r="AC59" s="158">
        <f t="shared" si="1"/>
        <v>146663.47222222222</v>
      </c>
      <c r="AD59" s="342">
        <v>23</v>
      </c>
      <c r="AE59" s="544">
        <f>K59*30%/18*AD59</f>
        <v>38922.229166666664</v>
      </c>
      <c r="AF59" s="328"/>
      <c r="AG59" s="328"/>
      <c r="AH59" s="328"/>
      <c r="AI59" s="518"/>
      <c r="AJ59" s="537"/>
      <c r="AK59" s="537">
        <f>K59*30%/18*(M59+N59+O59+L59)</f>
        <v>45691.3125</v>
      </c>
      <c r="AL59" s="328"/>
      <c r="AM59" s="328"/>
      <c r="AN59" s="328"/>
      <c r="AO59" s="328"/>
      <c r="AP59" s="328"/>
      <c r="AQ59" s="328"/>
      <c r="AR59" s="337"/>
      <c r="AS59" s="538"/>
      <c r="AT59" s="345"/>
      <c r="AU59" s="339"/>
      <c r="AV59" s="547">
        <f>(P59+Q59+R59+S59)*10%</f>
        <v>14666.347222222223</v>
      </c>
      <c r="AW59" s="10">
        <f>P59+Q59+R59+S59+T59+W59+Z59+AE59+AF59+AI59+AJ59+AK59+AL59+AM59+AN59+AP59+AV59+AT59</f>
        <v>257250.3611111111</v>
      </c>
      <c r="AX59" s="565"/>
      <c r="AY59" s="194"/>
      <c r="AZ59" s="196"/>
      <c r="BA59" s="195"/>
      <c r="BB59" s="195"/>
    </row>
    <row r="60" spans="1:54" s="178" customFormat="1" ht="28.5">
      <c r="A60" s="324"/>
      <c r="B60" s="313"/>
      <c r="C60" s="325"/>
      <c r="D60" s="313"/>
      <c r="E60" s="388" t="s">
        <v>81</v>
      </c>
      <c r="F60" s="677" t="s">
        <v>198</v>
      </c>
      <c r="G60" s="389"/>
      <c r="H60" s="389" t="s">
        <v>262</v>
      </c>
      <c r="I60" s="389"/>
      <c r="J60" s="324"/>
      <c r="K60" s="537"/>
      <c r="L60" s="324"/>
      <c r="M60" s="390"/>
      <c r="N60" s="389"/>
      <c r="O60" s="391"/>
      <c r="P60" s="537"/>
      <c r="Q60" s="544"/>
      <c r="R60" s="540"/>
      <c r="S60" s="544"/>
      <c r="T60" s="330"/>
      <c r="U60" s="330"/>
      <c r="V60" s="330"/>
      <c r="W60" s="330"/>
      <c r="X60" s="344"/>
      <c r="Y60" s="344"/>
      <c r="Z60" s="344"/>
      <c r="AA60" s="344"/>
      <c r="AB60" s="344"/>
      <c r="AC60" s="158"/>
      <c r="AD60" s="343"/>
      <c r="AE60" s="544"/>
      <c r="AF60" s="330"/>
      <c r="AG60" s="330"/>
      <c r="AH60" s="330"/>
      <c r="AI60" s="559"/>
      <c r="AJ60" s="537"/>
      <c r="AK60" s="537"/>
      <c r="AL60" s="330"/>
      <c r="AM60" s="330"/>
      <c r="AN60" s="330"/>
      <c r="AO60" s="330"/>
      <c r="AP60" s="330"/>
      <c r="AQ60" s="330"/>
      <c r="AR60" s="344"/>
      <c r="AS60" s="392"/>
      <c r="AT60" s="345"/>
      <c r="AU60" s="339"/>
      <c r="AV60" s="547"/>
      <c r="AW60" s="10"/>
      <c r="AX60" s="565"/>
      <c r="AY60" s="194"/>
      <c r="AZ60" s="196"/>
      <c r="BA60" s="195"/>
      <c r="BB60" s="195"/>
    </row>
    <row r="61" spans="1:54" s="178" customFormat="1" ht="28.5">
      <c r="A61" s="386">
        <v>38</v>
      </c>
      <c r="B61" s="314"/>
      <c r="C61" s="325"/>
      <c r="D61" s="314" t="s">
        <v>50</v>
      </c>
      <c r="E61" s="388" t="s">
        <v>283</v>
      </c>
      <c r="F61" s="677"/>
      <c r="G61" s="389" t="s">
        <v>135</v>
      </c>
      <c r="H61" s="325" t="s">
        <v>206</v>
      </c>
      <c r="I61" s="325" t="s">
        <v>282</v>
      </c>
      <c r="J61" s="325">
        <v>77513</v>
      </c>
      <c r="K61" s="537">
        <f t="shared" si="0"/>
        <v>96891.25</v>
      </c>
      <c r="L61" s="325"/>
      <c r="M61" s="393"/>
      <c r="N61" s="325">
        <v>18</v>
      </c>
      <c r="O61" s="386"/>
      <c r="P61" s="537"/>
      <c r="Q61" s="544"/>
      <c r="R61" s="540">
        <f>K61/18*N61</f>
        <v>96891.25</v>
      </c>
      <c r="S61" s="544"/>
      <c r="T61" s="339"/>
      <c r="U61" s="339"/>
      <c r="V61" s="339"/>
      <c r="W61" s="339"/>
      <c r="X61" s="339"/>
      <c r="Y61" s="339"/>
      <c r="Z61" s="339"/>
      <c r="AA61" s="420"/>
      <c r="AB61" s="420"/>
      <c r="AC61" s="158">
        <f t="shared" si="1"/>
        <v>96891.25</v>
      </c>
      <c r="AD61" s="339">
        <v>18</v>
      </c>
      <c r="AE61" s="544">
        <f>K61*30%/18*AD61</f>
        <v>29067.375</v>
      </c>
      <c r="AF61" s="339"/>
      <c r="AG61" s="339"/>
      <c r="AH61" s="339"/>
      <c r="AI61" s="553"/>
      <c r="AJ61" s="537"/>
      <c r="AK61" s="537"/>
      <c r="AL61" s="339"/>
      <c r="AM61" s="339"/>
      <c r="AN61" s="339"/>
      <c r="AO61" s="339">
        <v>2</v>
      </c>
      <c r="AP61" s="339">
        <v>787</v>
      </c>
      <c r="AQ61" s="339"/>
      <c r="AR61" s="339"/>
      <c r="AS61" s="538"/>
      <c r="AT61" s="345"/>
      <c r="AU61" s="339"/>
      <c r="AV61" s="547">
        <f>(P61+Q61+R61+S61)*10%</f>
        <v>9689.125</v>
      </c>
      <c r="AW61" s="10">
        <f>P61+Q61+R61+S61+T61+W61+Z61+AE61+AF61+AI61+AJ61+AK61+AL61+AM61+AN61+AP61+AV61+AT61</f>
        <v>136434.75</v>
      </c>
      <c r="AX61" s="565"/>
      <c r="AY61" s="194"/>
      <c r="AZ61" s="196"/>
      <c r="BA61" s="195"/>
      <c r="BB61" s="195"/>
    </row>
    <row r="62" spans="1:54" s="178" customFormat="1" ht="28.5" customHeight="1">
      <c r="A62" s="394"/>
      <c r="B62" s="394"/>
      <c r="C62" s="394"/>
      <c r="D62" s="394"/>
      <c r="E62" s="394"/>
      <c r="F62" s="394"/>
      <c r="G62" s="394"/>
      <c r="H62" s="394"/>
      <c r="I62" s="395"/>
      <c r="J62" s="394"/>
      <c r="K62" s="394"/>
      <c r="L62" s="395">
        <f aca="true" t="shared" si="2" ref="L62:AU62">SUM(L10:L61)</f>
        <v>4</v>
      </c>
      <c r="M62" s="395">
        <f t="shared" si="2"/>
        <v>114</v>
      </c>
      <c r="N62" s="395">
        <f t="shared" si="2"/>
        <v>352</v>
      </c>
      <c r="O62" s="395">
        <f t="shared" si="2"/>
        <v>73</v>
      </c>
      <c r="P62" s="396">
        <f>SUM(P10:P61)</f>
        <v>16922.708333333332</v>
      </c>
      <c r="Q62" s="396">
        <f>SUM(Q10:Q61)</f>
        <v>652687.2916666666</v>
      </c>
      <c r="R62" s="10">
        <f>SUM(R10:R61)</f>
        <v>2125840.972222222</v>
      </c>
      <c r="S62" s="10">
        <f>SUM(S10:S61)</f>
        <v>453940.62499999994</v>
      </c>
      <c r="T62" s="10">
        <f t="shared" si="2"/>
        <v>39916</v>
      </c>
      <c r="U62" s="10">
        <f t="shared" si="2"/>
        <v>19957</v>
      </c>
      <c r="V62" s="10">
        <f t="shared" si="2"/>
        <v>19959</v>
      </c>
      <c r="W62" s="10">
        <f t="shared" si="2"/>
        <v>96255</v>
      </c>
      <c r="X62" s="10">
        <f t="shared" si="2"/>
        <v>48127</v>
      </c>
      <c r="Y62" s="10">
        <f t="shared" si="2"/>
        <v>48128</v>
      </c>
      <c r="Z62" s="10">
        <f t="shared" si="2"/>
        <v>12142</v>
      </c>
      <c r="AA62" s="10">
        <f t="shared" si="2"/>
        <v>6072</v>
      </c>
      <c r="AB62" s="10">
        <f t="shared" si="2"/>
        <v>6070</v>
      </c>
      <c r="AC62" s="10">
        <f t="shared" si="2"/>
        <v>3249391.597222222</v>
      </c>
      <c r="AD62" s="10">
        <f t="shared" si="2"/>
        <v>539</v>
      </c>
      <c r="AE62" s="10">
        <f>SUM(AE10:AE61)</f>
        <v>969740.6666666666</v>
      </c>
      <c r="AF62" s="10">
        <f t="shared" si="2"/>
        <v>95562</v>
      </c>
      <c r="AG62" s="10">
        <f t="shared" si="2"/>
        <v>47780</v>
      </c>
      <c r="AH62" s="10">
        <f t="shared" si="2"/>
        <v>47782</v>
      </c>
      <c r="AI62" s="10">
        <f t="shared" si="2"/>
        <v>46980.666666666664</v>
      </c>
      <c r="AJ62" s="10">
        <f>SUM(AJ10:AJ61)</f>
        <v>367493.47222222225</v>
      </c>
      <c r="AK62" s="10">
        <f>SUM(AK10:AK61)</f>
        <v>158476.66666666666</v>
      </c>
      <c r="AL62" s="10">
        <f t="shared" si="2"/>
        <v>0</v>
      </c>
      <c r="AM62" s="10">
        <f t="shared" si="2"/>
        <v>33624</v>
      </c>
      <c r="AN62" s="10">
        <f t="shared" si="2"/>
        <v>3539</v>
      </c>
      <c r="AO62" s="10">
        <f t="shared" si="2"/>
        <v>53</v>
      </c>
      <c r="AP62" s="10">
        <f t="shared" si="2"/>
        <v>20845</v>
      </c>
      <c r="AQ62" s="10">
        <f t="shared" si="2"/>
        <v>0</v>
      </c>
      <c r="AR62" s="10">
        <f t="shared" si="2"/>
        <v>0</v>
      </c>
      <c r="AS62" s="590">
        <f t="shared" si="2"/>
        <v>0</v>
      </c>
      <c r="AT62" s="590">
        <f t="shared" si="2"/>
        <v>53020</v>
      </c>
      <c r="AU62" s="590">
        <f t="shared" si="2"/>
        <v>35394</v>
      </c>
      <c r="AV62" s="10">
        <f>SUM(AV10:AV61)</f>
        <v>324939.15972222225</v>
      </c>
      <c r="AW62" s="10">
        <f>SUM(AW10:AW61)</f>
        <v>5507319.229166667</v>
      </c>
      <c r="AX62" s="10">
        <f>SUM(AX10:AX61)</f>
        <v>0</v>
      </c>
      <c r="AY62" s="194"/>
      <c r="AZ62" s="196"/>
      <c r="BA62" s="195"/>
      <c r="BB62" s="195"/>
    </row>
    <row r="63" spans="1:54" s="178" customFormat="1" ht="30.75" customHeight="1">
      <c r="A63" s="79"/>
      <c r="B63" s="79"/>
      <c r="C63" s="79"/>
      <c r="D63" s="79"/>
      <c r="E63" s="79"/>
      <c r="F63" s="79"/>
      <c r="G63" s="79"/>
      <c r="H63" s="79"/>
      <c r="I63" s="80"/>
      <c r="J63" s="79"/>
      <c r="K63" s="79"/>
      <c r="L63" s="80">
        <f>L62</f>
        <v>4</v>
      </c>
      <c r="M63" s="80">
        <f aca="true" t="shared" si="3" ref="M63:AX63">M62</f>
        <v>114</v>
      </c>
      <c r="N63" s="80">
        <f t="shared" si="3"/>
        <v>352</v>
      </c>
      <c r="O63" s="80">
        <f t="shared" si="3"/>
        <v>73</v>
      </c>
      <c r="P63" s="198">
        <f t="shared" si="3"/>
        <v>16922.708333333332</v>
      </c>
      <c r="Q63" s="198">
        <f t="shared" si="3"/>
        <v>652687.2916666666</v>
      </c>
      <c r="R63" s="198">
        <f t="shared" si="3"/>
        <v>2125840.972222222</v>
      </c>
      <c r="S63" s="198">
        <f t="shared" si="3"/>
        <v>453940.62499999994</v>
      </c>
      <c r="T63" s="198">
        <f t="shared" si="3"/>
        <v>39916</v>
      </c>
      <c r="U63" s="198">
        <f t="shared" si="3"/>
        <v>19957</v>
      </c>
      <c r="V63" s="198">
        <f t="shared" si="3"/>
        <v>19959</v>
      </c>
      <c r="W63" s="198">
        <f t="shared" si="3"/>
        <v>96255</v>
      </c>
      <c r="X63" s="198">
        <f t="shared" si="3"/>
        <v>48127</v>
      </c>
      <c r="Y63" s="198">
        <f t="shared" si="3"/>
        <v>48128</v>
      </c>
      <c r="Z63" s="198">
        <f t="shared" si="3"/>
        <v>12142</v>
      </c>
      <c r="AA63" s="198">
        <f t="shared" si="3"/>
        <v>6072</v>
      </c>
      <c r="AB63" s="198">
        <f t="shared" si="3"/>
        <v>6070</v>
      </c>
      <c r="AC63" s="198">
        <f t="shared" si="3"/>
        <v>3249391.597222222</v>
      </c>
      <c r="AD63" s="198">
        <f t="shared" si="3"/>
        <v>539</v>
      </c>
      <c r="AE63" s="198">
        <f t="shared" si="3"/>
        <v>969740.6666666666</v>
      </c>
      <c r="AF63" s="198">
        <f t="shared" si="3"/>
        <v>95562</v>
      </c>
      <c r="AG63" s="198">
        <f t="shared" si="3"/>
        <v>47780</v>
      </c>
      <c r="AH63" s="198">
        <f t="shared" si="3"/>
        <v>47782</v>
      </c>
      <c r="AI63" s="198">
        <f t="shared" si="3"/>
        <v>46980.666666666664</v>
      </c>
      <c r="AJ63" s="198">
        <f t="shared" si="3"/>
        <v>367493.47222222225</v>
      </c>
      <c r="AK63" s="198">
        <f t="shared" si="3"/>
        <v>158476.66666666666</v>
      </c>
      <c r="AL63" s="198">
        <f t="shared" si="3"/>
        <v>0</v>
      </c>
      <c r="AM63" s="198">
        <f t="shared" si="3"/>
        <v>33624</v>
      </c>
      <c r="AN63" s="198">
        <f t="shared" si="3"/>
        <v>3539</v>
      </c>
      <c r="AO63" s="198">
        <f t="shared" si="3"/>
        <v>53</v>
      </c>
      <c r="AP63" s="198">
        <f t="shared" si="3"/>
        <v>20845</v>
      </c>
      <c r="AQ63" s="198">
        <f t="shared" si="3"/>
        <v>0</v>
      </c>
      <c r="AR63" s="198">
        <f t="shared" si="3"/>
        <v>0</v>
      </c>
      <c r="AS63" s="198">
        <f t="shared" si="3"/>
        <v>0</v>
      </c>
      <c r="AT63" s="198">
        <f t="shared" si="3"/>
        <v>53020</v>
      </c>
      <c r="AU63" s="198">
        <f t="shared" si="3"/>
        <v>35394</v>
      </c>
      <c r="AV63" s="198">
        <f t="shared" si="3"/>
        <v>324939.15972222225</v>
      </c>
      <c r="AW63" s="198">
        <f t="shared" si="3"/>
        <v>5507319.229166667</v>
      </c>
      <c r="AX63" s="198">
        <f t="shared" si="3"/>
        <v>0</v>
      </c>
      <c r="AY63" s="194"/>
      <c r="AZ63" s="195"/>
      <c r="BA63" s="195"/>
      <c r="BB63" s="195"/>
    </row>
    <row r="64" spans="1:54" s="178" customFormat="1" ht="13.5" customHeight="1">
      <c r="A64" s="35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203"/>
      <c r="S64" s="203"/>
      <c r="T64" s="79"/>
      <c r="U64" s="79"/>
      <c r="V64" s="79"/>
      <c r="W64" s="203"/>
      <c r="X64" s="203"/>
      <c r="Y64" s="203"/>
      <c r="Z64" s="79"/>
      <c r="AA64" s="79"/>
      <c r="AB64" s="79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194"/>
      <c r="AZ64" s="195"/>
      <c r="BA64" s="195"/>
      <c r="BB64" s="195"/>
    </row>
    <row r="65" spans="1:54" s="178" customFormat="1" ht="48" customHeight="1">
      <c r="A65" s="79"/>
      <c r="B65" s="79"/>
      <c r="C65" s="79"/>
      <c r="D65" s="79"/>
      <c r="E65" s="79"/>
      <c r="F65" s="79"/>
      <c r="G65" s="79"/>
      <c r="H65" s="79"/>
      <c r="I65" s="79"/>
      <c r="J65" s="79" t="s">
        <v>142</v>
      </c>
      <c r="K65" s="79"/>
      <c r="L65" s="79"/>
      <c r="M65" s="79" t="s">
        <v>234</v>
      </c>
      <c r="N65" s="68"/>
      <c r="O65" s="79"/>
      <c r="P65" s="79"/>
      <c r="Q65" s="79"/>
      <c r="R65" s="79" t="s">
        <v>285</v>
      </c>
      <c r="S65" s="79"/>
      <c r="T65" s="79"/>
      <c r="U65" s="79"/>
      <c r="V65" s="79"/>
      <c r="W65" s="68"/>
      <c r="X65" s="68"/>
      <c r="Y65" s="68"/>
      <c r="Z65" s="79" t="s">
        <v>94</v>
      </c>
      <c r="AA65" s="79"/>
      <c r="AB65" s="79"/>
      <c r="AC65" s="68"/>
      <c r="AD65" s="68" t="s">
        <v>340</v>
      </c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194"/>
      <c r="AZ65" s="195"/>
      <c r="BA65" s="195"/>
      <c r="BB65" s="195"/>
    </row>
    <row r="66" spans="1:54" s="178" customFormat="1" ht="20.2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6"/>
      <c r="O66" s="204"/>
      <c r="P66" s="204"/>
      <c r="Q66" s="204"/>
      <c r="R66" s="204"/>
      <c r="S66" s="205"/>
      <c r="T66" s="204"/>
      <c r="U66" s="204"/>
      <c r="V66" s="204"/>
      <c r="W66" s="204"/>
      <c r="X66" s="204"/>
      <c r="Y66" s="204"/>
      <c r="Z66" s="204"/>
      <c r="AA66" s="204"/>
      <c r="AB66" s="204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194"/>
      <c r="AZ66" s="195"/>
      <c r="BA66" s="195"/>
      <c r="BB66" s="195"/>
    </row>
    <row r="67" spans="1:50" s="178" customFormat="1" ht="23.2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</row>
    <row r="68" spans="1:50" s="178" customFormat="1" ht="28.5">
      <c r="A68" s="218"/>
      <c r="B68" s="229"/>
      <c r="C68" s="228"/>
      <c r="D68" s="217"/>
      <c r="E68" s="231"/>
      <c r="F68" s="216"/>
      <c r="G68" s="185"/>
      <c r="H68" s="229"/>
      <c r="I68" s="229"/>
      <c r="J68" s="219"/>
      <c r="K68" s="219"/>
      <c r="L68" s="219"/>
      <c r="M68" s="219"/>
      <c r="N68" s="219"/>
      <c r="O68" s="219"/>
      <c r="P68" s="183"/>
      <c r="Q68" s="183"/>
      <c r="R68" s="183"/>
      <c r="S68" s="220"/>
      <c r="T68" s="232"/>
      <c r="U68" s="742"/>
      <c r="V68" s="742"/>
      <c r="W68" s="182"/>
      <c r="X68" s="182"/>
      <c r="Y68" s="182"/>
      <c r="Z68" s="182"/>
      <c r="AA68" s="220"/>
      <c r="AB68" s="220"/>
      <c r="AC68" s="221"/>
      <c r="AD68" s="220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220"/>
      <c r="AU68" s="220"/>
      <c r="AV68" s="220"/>
      <c r="AW68" s="292"/>
      <c r="AX68" s="292"/>
    </row>
    <row r="69" spans="1:50" s="178" customFormat="1" ht="28.5">
      <c r="A69" s="215"/>
      <c r="B69" s="179"/>
      <c r="C69" s="230"/>
      <c r="D69" s="217"/>
      <c r="E69" s="214"/>
      <c r="F69" s="213"/>
      <c r="G69" s="180"/>
      <c r="H69" s="179"/>
      <c r="I69" s="179"/>
      <c r="J69" s="212"/>
      <c r="K69" s="212"/>
      <c r="L69" s="212"/>
      <c r="M69" s="212"/>
      <c r="N69" s="212"/>
      <c r="O69" s="212"/>
      <c r="P69" s="184"/>
      <c r="Q69" s="184"/>
      <c r="R69" s="184"/>
      <c r="S69" s="222"/>
      <c r="T69" s="233"/>
      <c r="U69" s="743"/>
      <c r="V69" s="743"/>
      <c r="W69" s="181"/>
      <c r="X69" s="181"/>
      <c r="Y69" s="181"/>
      <c r="Z69" s="181"/>
      <c r="AA69" s="222"/>
      <c r="AB69" s="222"/>
      <c r="AC69" s="223"/>
      <c r="AD69" s="222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222"/>
      <c r="AU69" s="222"/>
      <c r="AV69" s="222"/>
      <c r="AW69" s="292"/>
      <c r="AX69" s="292"/>
    </row>
    <row r="70" spans="1:50" ht="28.5">
      <c r="A70" s="169"/>
      <c r="B70" s="162"/>
      <c r="C70" s="160"/>
      <c r="D70" s="174"/>
      <c r="E70" s="168"/>
      <c r="F70" s="53"/>
      <c r="G70" s="59"/>
      <c r="H70" s="162"/>
      <c r="I70" s="162"/>
      <c r="J70" s="161"/>
      <c r="K70" s="161"/>
      <c r="L70" s="161"/>
      <c r="M70" s="161"/>
      <c r="N70" s="161"/>
      <c r="O70" s="161"/>
      <c r="P70" s="183"/>
      <c r="Q70" s="183"/>
      <c r="R70" s="183"/>
      <c r="S70" s="220"/>
      <c r="T70" s="170"/>
      <c r="U70" s="400"/>
      <c r="V70" s="400"/>
      <c r="W70" s="163"/>
      <c r="X70" s="163"/>
      <c r="Y70" s="163"/>
      <c r="Z70" s="163"/>
      <c r="AA70" s="164"/>
      <c r="AB70" s="164"/>
      <c r="AC70" s="157"/>
      <c r="AD70" s="164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82"/>
      <c r="AR70" s="163"/>
      <c r="AS70" s="163"/>
      <c r="AT70" s="164"/>
      <c r="AU70" s="164"/>
      <c r="AV70" s="164"/>
      <c r="AW70" s="375"/>
      <c r="AX70" s="375"/>
    </row>
    <row r="71" spans="1:50" ht="28.5">
      <c r="A71" s="172"/>
      <c r="B71" s="52"/>
      <c r="C71" s="166"/>
      <c r="D71" s="175"/>
      <c r="E71" s="171"/>
      <c r="F71" s="55"/>
      <c r="G71" s="60"/>
      <c r="H71" s="52"/>
      <c r="I71" s="52"/>
      <c r="J71" s="50"/>
      <c r="K71" s="50"/>
      <c r="L71" s="50"/>
      <c r="M71" s="50"/>
      <c r="N71" s="50"/>
      <c r="O71" s="50"/>
      <c r="P71" s="184"/>
      <c r="Q71" s="184"/>
      <c r="R71" s="184"/>
      <c r="S71" s="222"/>
      <c r="T71" s="173"/>
      <c r="U71" s="402"/>
      <c r="V71" s="402"/>
      <c r="W71" s="158"/>
      <c r="X71" s="158"/>
      <c r="Y71" s="158"/>
      <c r="Z71" s="158"/>
      <c r="AA71" s="167"/>
      <c r="AB71" s="167"/>
      <c r="AC71" s="159"/>
      <c r="AD71" s="167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81"/>
      <c r="AR71" s="158"/>
      <c r="AS71" s="158"/>
      <c r="AT71" s="167"/>
      <c r="AU71" s="167"/>
      <c r="AV71" s="167"/>
      <c r="AW71" s="375"/>
      <c r="AX71" s="375"/>
    </row>
  </sheetData>
  <sheetProtection/>
  <mergeCells count="11">
    <mergeCell ref="E18:E19"/>
    <mergeCell ref="AT5:AT9"/>
    <mergeCell ref="T5:Z5"/>
    <mergeCell ref="T6:Z6"/>
    <mergeCell ref="G5:G9"/>
    <mergeCell ref="AQ6:AS7"/>
    <mergeCell ref="AD5:AE5"/>
    <mergeCell ref="AO6:AP7"/>
    <mergeCell ref="AI6:AK6"/>
    <mergeCell ref="P5:S6"/>
    <mergeCell ref="AU5:AU9"/>
  </mergeCells>
  <printOptions/>
  <pageMargins left="0.1968503937007874" right="0.1968503937007874" top="0" bottom="0" header="0.5118110236220472" footer="0.5118110236220472"/>
  <pageSetup horizontalDpi="300" verticalDpi="300" orientation="landscape" pageOrder="overThenDown" paperSize="9" scale="29" r:id="rId1"/>
  <rowBreaks count="1" manualBreakCount="1">
    <brk id="66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view="pageBreakPreview" zoomScale="60" zoomScaleNormal="55" zoomScalePageLayoutView="0" workbookViewId="0" topLeftCell="A34">
      <selection activeCell="B29" sqref="B29:B52"/>
    </sheetView>
  </sheetViews>
  <sheetFormatPr defaultColWidth="9.00390625" defaultRowHeight="12.75"/>
  <cols>
    <col min="1" max="1" width="7.25390625" style="0" customWidth="1"/>
    <col min="2" max="2" width="48.25390625" style="0" customWidth="1"/>
    <col min="3" max="3" width="17.25390625" style="0" customWidth="1"/>
    <col min="4" max="4" width="17.625" style="0" customWidth="1"/>
    <col min="5" max="5" width="23.875" style="0" customWidth="1"/>
    <col min="6" max="7" width="14.625" style="0" customWidth="1"/>
    <col min="8" max="8" width="25.375" style="0" customWidth="1"/>
    <col min="9" max="9" width="24.375" style="0" customWidth="1"/>
    <col min="10" max="11" width="18.25390625" style="0" customWidth="1"/>
    <col min="12" max="12" width="13.00390625" style="0" customWidth="1"/>
    <col min="13" max="13" width="14.125" style="0" customWidth="1"/>
    <col min="14" max="14" width="12.25390625" style="0" customWidth="1"/>
    <col min="15" max="15" width="11.75390625" style="0" customWidth="1"/>
    <col min="16" max="16" width="15.625" style="0" customWidth="1"/>
    <col min="17" max="17" width="20.25390625" style="0" customWidth="1"/>
    <col min="18" max="18" width="18.25390625" style="0" customWidth="1"/>
    <col min="19" max="19" width="15.00390625" style="0" customWidth="1"/>
    <col min="20" max="20" width="15.625" style="0" customWidth="1"/>
    <col min="21" max="21" width="13.375" style="0" customWidth="1"/>
    <col min="22" max="22" width="13.00390625" style="0" customWidth="1"/>
    <col min="23" max="23" width="12.25390625" style="0" customWidth="1"/>
    <col min="24" max="24" width="13.75390625" style="0" customWidth="1"/>
    <col min="25" max="25" width="21.75390625" style="0" bestFit="1" customWidth="1"/>
    <col min="26" max="26" width="17.375" style="0" customWidth="1"/>
    <col min="27" max="27" width="23.75390625" style="0" customWidth="1"/>
    <col min="28" max="28" width="15.75390625" style="0" customWidth="1"/>
    <col min="29" max="29" width="13.125" style="0" customWidth="1"/>
    <col min="30" max="30" width="14.375" style="0" customWidth="1"/>
    <col min="31" max="31" width="16.75390625" style="0" customWidth="1"/>
    <col min="32" max="32" width="17.375" style="0" customWidth="1"/>
    <col min="33" max="33" width="19.125" style="0" customWidth="1"/>
    <col min="34" max="34" width="20.75390625" style="0" customWidth="1"/>
    <col min="35" max="35" width="23.875" style="0" customWidth="1"/>
    <col min="36" max="36" width="16.125" style="0" customWidth="1"/>
    <col min="37" max="37" width="14.375" style="0" customWidth="1"/>
    <col min="38" max="38" width="16.125" style="0" customWidth="1"/>
    <col min="39" max="39" width="17.125" style="178" customWidth="1"/>
    <col min="40" max="40" width="15.375" style="178" customWidth="1"/>
    <col min="41" max="41" width="2.25390625" style="0" customWidth="1"/>
    <col min="42" max="42" width="18.75390625" style="0" customWidth="1"/>
    <col min="43" max="43" width="2.375" style="0" customWidth="1"/>
    <col min="44" max="44" width="14.25390625" style="0" customWidth="1"/>
    <col min="45" max="45" width="17.875" style="0" customWidth="1"/>
    <col min="46" max="46" width="14.25390625" style="0" customWidth="1"/>
    <col min="47" max="47" width="18.125" style="0" customWidth="1"/>
    <col min="48" max="48" width="21.75390625" style="0" customWidth="1"/>
    <col min="49" max="49" width="10.75390625" style="0" customWidth="1"/>
  </cols>
  <sheetData>
    <row r="1" spans="1:47" ht="28.5">
      <c r="A1" s="6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804" t="s">
        <v>336</v>
      </c>
      <c r="AF1" s="805"/>
      <c r="AG1" s="805"/>
      <c r="AH1" s="805"/>
      <c r="AI1" s="805"/>
      <c r="AJ1" s="806"/>
      <c r="AK1" s="295">
        <v>0</v>
      </c>
      <c r="AL1" s="23" t="s">
        <v>106</v>
      </c>
      <c r="AM1" s="23" t="s">
        <v>107</v>
      </c>
      <c r="AN1" s="624" t="s">
        <v>33</v>
      </c>
      <c r="AO1" s="63" t="s">
        <v>13</v>
      </c>
      <c r="AP1" s="624"/>
      <c r="AQ1" s="296"/>
      <c r="AR1" s="511"/>
      <c r="AS1" s="511"/>
      <c r="AT1" s="511"/>
      <c r="AU1" s="511"/>
    </row>
    <row r="2" spans="1:47" ht="28.5">
      <c r="A2" s="61"/>
      <c r="B2" s="21" t="s">
        <v>109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795" t="s">
        <v>147</v>
      </c>
      <c r="U2" s="795"/>
      <c r="V2" s="795"/>
      <c r="W2" s="795"/>
      <c r="X2" s="795"/>
      <c r="Y2" s="795"/>
      <c r="Z2" s="21"/>
      <c r="AA2" s="21"/>
      <c r="AB2" s="21"/>
      <c r="AC2" s="21"/>
      <c r="AD2" s="21"/>
      <c r="AE2" s="807"/>
      <c r="AF2" s="771"/>
      <c r="AG2" s="771"/>
      <c r="AH2" s="771"/>
      <c r="AI2" s="771"/>
      <c r="AJ2" s="772"/>
      <c r="AK2" s="69" t="s">
        <v>1</v>
      </c>
      <c r="AL2" s="34" t="s">
        <v>110</v>
      </c>
      <c r="AM2" s="34" t="s">
        <v>111</v>
      </c>
      <c r="AN2" s="34" t="s">
        <v>110</v>
      </c>
      <c r="AO2" s="33"/>
      <c r="AP2" s="79" t="s">
        <v>108</v>
      </c>
      <c r="AQ2" s="512"/>
      <c r="AR2" s="512"/>
      <c r="AS2" s="512"/>
      <c r="AT2" s="512"/>
      <c r="AU2" s="512"/>
    </row>
    <row r="3" spans="1:47" ht="28.5">
      <c r="A3" s="61"/>
      <c r="B3" s="21" t="s">
        <v>148</v>
      </c>
      <c r="C3" s="21" t="s">
        <v>209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795" t="s">
        <v>217</v>
      </c>
      <c r="U3" s="795"/>
      <c r="V3" s="795"/>
      <c r="W3" s="795"/>
      <c r="X3" s="795"/>
      <c r="Y3" s="795"/>
      <c r="Z3" s="795"/>
      <c r="AA3" s="795"/>
      <c r="AB3" s="796"/>
      <c r="AC3" s="724"/>
      <c r="AD3" s="724"/>
      <c r="AE3" s="781" t="s">
        <v>325</v>
      </c>
      <c r="AF3" s="782"/>
      <c r="AG3" s="782"/>
      <c r="AH3" s="782"/>
      <c r="AI3" s="782"/>
      <c r="AJ3" s="782"/>
      <c r="AK3" s="717">
        <v>2</v>
      </c>
      <c r="AL3" s="717">
        <v>12</v>
      </c>
      <c r="AM3" s="717">
        <v>13</v>
      </c>
      <c r="AN3" s="717">
        <v>3</v>
      </c>
      <c r="AO3" s="717">
        <v>3</v>
      </c>
      <c r="AP3" s="717">
        <v>30</v>
      </c>
      <c r="AQ3" s="717">
        <f>AL3+AM3+AO3+AK3</f>
        <v>30</v>
      </c>
      <c r="AR3" s="718"/>
      <c r="AS3" s="591"/>
      <c r="AT3" s="591"/>
      <c r="AU3" s="88"/>
    </row>
    <row r="4" spans="1:47" ht="28.5">
      <c r="A4" s="6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795" t="s">
        <v>228</v>
      </c>
      <c r="U4" s="795"/>
      <c r="V4" s="795"/>
      <c r="W4" s="795"/>
      <c r="X4" s="795"/>
      <c r="Y4" s="795"/>
      <c r="Z4" s="795"/>
      <c r="AA4" s="795"/>
      <c r="AB4" s="796"/>
      <c r="AC4" s="724"/>
      <c r="AD4" s="724"/>
      <c r="AE4" s="781"/>
      <c r="AF4" s="782"/>
      <c r="AG4" s="782"/>
      <c r="AH4" s="782"/>
      <c r="AI4" s="782"/>
      <c r="AJ4" s="782"/>
      <c r="AK4" s="717"/>
      <c r="AL4" s="717"/>
      <c r="AM4" s="717"/>
      <c r="AN4" s="717"/>
      <c r="AO4" s="717"/>
      <c r="AP4" s="717"/>
      <c r="AQ4" s="717"/>
      <c r="AR4" s="718"/>
      <c r="AS4" s="591"/>
      <c r="AT4" s="591"/>
      <c r="AU4" s="88"/>
    </row>
    <row r="5" spans="1:47" ht="28.5">
      <c r="A5" s="6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781" t="s">
        <v>326</v>
      </c>
      <c r="AF5" s="782"/>
      <c r="AG5" s="782"/>
      <c r="AH5" s="782"/>
      <c r="AI5" s="782"/>
      <c r="AJ5" s="782"/>
      <c r="AK5" s="717">
        <f>AK3</f>
        <v>2</v>
      </c>
      <c r="AL5" s="717">
        <f>AL3</f>
        <v>12</v>
      </c>
      <c r="AM5" s="717">
        <f>AM3</f>
        <v>13</v>
      </c>
      <c r="AN5" s="717">
        <v>3</v>
      </c>
      <c r="AO5" s="717">
        <f>AO3</f>
        <v>3</v>
      </c>
      <c r="AP5" s="717">
        <v>30</v>
      </c>
      <c r="AQ5" s="717">
        <f>AO5+AM5+AL5+AK5</f>
        <v>30</v>
      </c>
      <c r="AR5" s="718"/>
      <c r="AS5" s="591"/>
      <c r="AT5" s="591"/>
      <c r="AU5" s="88"/>
    </row>
    <row r="6" spans="1:47" ht="28.5">
      <c r="A6" s="61"/>
      <c r="B6" s="21"/>
      <c r="C6" s="21"/>
      <c r="D6" s="21"/>
      <c r="E6" s="21"/>
      <c r="F6" s="21" t="s">
        <v>210</v>
      </c>
      <c r="G6" s="21"/>
      <c r="H6" s="21"/>
      <c r="I6" s="303"/>
      <c r="J6" s="303"/>
      <c r="K6" s="303"/>
      <c r="L6" s="303"/>
      <c r="M6" s="303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781" t="s">
        <v>327</v>
      </c>
      <c r="AF6" s="782"/>
      <c r="AG6" s="782"/>
      <c r="AH6" s="782"/>
      <c r="AI6" s="782"/>
      <c r="AJ6" s="782"/>
      <c r="AK6" s="717">
        <v>39</v>
      </c>
      <c r="AL6" s="717">
        <v>297</v>
      </c>
      <c r="AM6" s="717">
        <v>261</v>
      </c>
      <c r="AN6" s="717">
        <v>33</v>
      </c>
      <c r="AO6" s="717">
        <v>32</v>
      </c>
      <c r="AP6" s="717">
        <v>630</v>
      </c>
      <c r="AQ6" s="717">
        <f>AO6+AM6+AL6+AI6+AK6</f>
        <v>629</v>
      </c>
      <c r="AR6" s="718"/>
      <c r="AS6" s="591"/>
      <c r="AT6" s="591"/>
      <c r="AU6" s="88"/>
    </row>
    <row r="7" spans="1:50" ht="28.5" customHeight="1">
      <c r="A7" s="61"/>
      <c r="B7" s="21"/>
      <c r="C7" s="21"/>
      <c r="D7" s="21"/>
      <c r="E7" s="803" t="s">
        <v>227</v>
      </c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3"/>
      <c r="X7" s="803"/>
      <c r="Y7" s="21"/>
      <c r="Z7" s="21"/>
      <c r="AA7" s="21"/>
      <c r="AB7" s="21"/>
      <c r="AC7" s="21"/>
      <c r="AD7" s="21"/>
      <c r="AE7" s="781" t="s">
        <v>328</v>
      </c>
      <c r="AF7" s="782"/>
      <c r="AG7" s="782"/>
      <c r="AH7" s="782"/>
      <c r="AI7" s="782"/>
      <c r="AJ7" s="782"/>
      <c r="AK7" s="394">
        <v>9</v>
      </c>
      <c r="AL7" s="394">
        <v>371</v>
      </c>
      <c r="AM7" s="394">
        <v>510</v>
      </c>
      <c r="AN7" s="394">
        <v>113</v>
      </c>
      <c r="AO7" s="394">
        <v>112</v>
      </c>
      <c r="AP7" s="394">
        <v>1003</v>
      </c>
      <c r="AQ7" s="717">
        <f>AO7+AM7+AL7+AI7+AK7</f>
        <v>1002</v>
      </c>
      <c r="AR7" s="718"/>
      <c r="AS7" s="591"/>
      <c r="AT7" s="591"/>
      <c r="AU7" s="88"/>
      <c r="AX7" s="66"/>
    </row>
    <row r="8" spans="1:47" ht="28.5" customHeight="1">
      <c r="A8" s="61"/>
      <c r="B8" s="21"/>
      <c r="C8" s="21"/>
      <c r="D8" s="21"/>
      <c r="E8" s="803" t="s">
        <v>211</v>
      </c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3"/>
      <c r="T8" s="803"/>
      <c r="U8" s="803"/>
      <c r="V8" s="803"/>
      <c r="W8" s="803"/>
      <c r="X8" s="803"/>
      <c r="Y8" s="803"/>
      <c r="Z8" s="803"/>
      <c r="AA8" s="21"/>
      <c r="AB8" s="21"/>
      <c r="AC8" s="21"/>
      <c r="AD8" s="21"/>
      <c r="AE8" s="781"/>
      <c r="AF8" s="782"/>
      <c r="AG8" s="782"/>
      <c r="AH8" s="782"/>
      <c r="AI8" s="782"/>
      <c r="AJ8" s="782"/>
      <c r="AK8" s="719"/>
      <c r="AL8" s="719"/>
      <c r="AM8" s="719"/>
      <c r="AN8" s="719"/>
      <c r="AO8" s="719"/>
      <c r="AP8" s="719"/>
      <c r="AQ8" s="719"/>
      <c r="AR8" s="719"/>
      <c r="AS8" s="592"/>
      <c r="AT8" s="592"/>
      <c r="AU8" s="513"/>
    </row>
    <row r="9" spans="1:47" ht="28.5">
      <c r="A9" s="61"/>
      <c r="B9" s="21"/>
      <c r="C9" s="21"/>
      <c r="D9" s="21"/>
      <c r="E9" s="803" t="s">
        <v>114</v>
      </c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21"/>
      <c r="AA9" s="21"/>
      <c r="AB9" s="21"/>
      <c r="AC9" s="21"/>
      <c r="AD9" s="21"/>
      <c r="AE9" s="781"/>
      <c r="AF9" s="782"/>
      <c r="AG9" s="782"/>
      <c r="AH9" s="782"/>
      <c r="AI9" s="782"/>
      <c r="AJ9" s="782"/>
      <c r="AK9" s="719"/>
      <c r="AL9" s="719"/>
      <c r="AM9" s="719"/>
      <c r="AN9" s="719"/>
      <c r="AO9" s="719"/>
      <c r="AP9" s="719"/>
      <c r="AQ9" s="719"/>
      <c r="AR9" s="719"/>
      <c r="AS9" s="592"/>
      <c r="AT9" s="592"/>
      <c r="AU9" s="513"/>
    </row>
    <row r="10" spans="1:50" ht="28.5">
      <c r="A10" s="61"/>
      <c r="B10" s="21"/>
      <c r="C10" s="21"/>
      <c r="D10" s="21"/>
      <c r="E10" s="803" t="s">
        <v>212</v>
      </c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3"/>
      <c r="R10" s="803"/>
      <c r="S10" s="803"/>
      <c r="T10" s="803"/>
      <c r="U10" s="803"/>
      <c r="V10" s="803"/>
      <c r="W10" s="803"/>
      <c r="X10" s="803"/>
      <c r="Y10" s="803"/>
      <c r="Z10" s="803"/>
      <c r="AA10" s="21"/>
      <c r="AB10" s="21"/>
      <c r="AC10" s="21"/>
      <c r="AD10" s="21"/>
      <c r="AE10" s="720"/>
      <c r="AF10" s="720"/>
      <c r="AG10" s="720"/>
      <c r="AH10" s="720" t="s">
        <v>112</v>
      </c>
      <c r="AI10" s="720"/>
      <c r="AJ10" s="721"/>
      <c r="AK10" s="394"/>
      <c r="AL10" s="394"/>
      <c r="AM10" s="394"/>
      <c r="AN10" s="394"/>
      <c r="AO10" s="394">
        <v>117</v>
      </c>
      <c r="AP10" s="394"/>
      <c r="AQ10" s="394">
        <f>AI10+AL10+AM10+AO10+AK10</f>
        <v>117</v>
      </c>
      <c r="AR10" s="394"/>
      <c r="AS10" s="359"/>
      <c r="AT10" s="359"/>
      <c r="AU10" s="513"/>
      <c r="AX10" s="88"/>
    </row>
    <row r="11" spans="1:47" ht="28.5">
      <c r="A11" s="6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781" t="s">
        <v>329</v>
      </c>
      <c r="AF11" s="782"/>
      <c r="AG11" s="782"/>
      <c r="AH11" s="782"/>
      <c r="AI11" s="782"/>
      <c r="AJ11" s="782"/>
      <c r="AK11" s="717">
        <v>9</v>
      </c>
      <c r="AL11" s="717">
        <v>321</v>
      </c>
      <c r="AM11" s="717">
        <v>445</v>
      </c>
      <c r="AN11" s="717">
        <v>117</v>
      </c>
      <c r="AO11" s="717"/>
      <c r="AP11" s="717">
        <v>893</v>
      </c>
      <c r="AQ11" s="717"/>
      <c r="AR11" s="717"/>
      <c r="AS11" s="482"/>
      <c r="AT11" s="482"/>
      <c r="AU11" s="513"/>
    </row>
    <row r="12" spans="1:47" ht="28.5">
      <c r="A12" s="6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781"/>
      <c r="AF12" s="782"/>
      <c r="AG12" s="782"/>
      <c r="AH12" s="782"/>
      <c r="AI12" s="782"/>
      <c r="AJ12" s="782"/>
      <c r="AK12" s="717"/>
      <c r="AL12" s="717"/>
      <c r="AM12" s="717"/>
      <c r="AN12" s="717"/>
      <c r="AO12" s="717"/>
      <c r="AP12" s="717"/>
      <c r="AQ12" s="717"/>
      <c r="AR12" s="722"/>
      <c r="AS12" s="593"/>
      <c r="AT12" s="593"/>
      <c r="AU12" s="513"/>
    </row>
    <row r="13" spans="1:47" ht="28.5">
      <c r="A13" s="6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781" t="s">
        <v>330</v>
      </c>
      <c r="AF13" s="782"/>
      <c r="AG13" s="782"/>
      <c r="AH13" s="782"/>
      <c r="AI13" s="782"/>
      <c r="AJ13" s="782"/>
      <c r="AK13" s="717"/>
      <c r="AL13" s="723"/>
      <c r="AM13" s="717">
        <v>10</v>
      </c>
      <c r="AN13" s="717"/>
      <c r="AO13" s="723"/>
      <c r="AP13" s="723">
        <v>10</v>
      </c>
      <c r="AQ13" s="717"/>
      <c r="AR13" s="722"/>
      <c r="AS13" s="593"/>
      <c r="AT13" s="593"/>
      <c r="AU13" s="513"/>
    </row>
    <row r="14" spans="1:47" ht="28.5">
      <c r="A14" s="6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781"/>
      <c r="AF14" s="782"/>
      <c r="AG14" s="782"/>
      <c r="AH14" s="782"/>
      <c r="AI14" s="782"/>
      <c r="AJ14" s="782"/>
      <c r="AK14" s="717"/>
      <c r="AL14" s="717"/>
      <c r="AM14" s="717"/>
      <c r="AN14" s="717"/>
      <c r="AO14" s="717"/>
      <c r="AP14" s="717"/>
      <c r="AQ14" s="717"/>
      <c r="AR14" s="722"/>
      <c r="AS14" s="593"/>
      <c r="AT14" s="593"/>
      <c r="AU14" s="513"/>
    </row>
    <row r="15" spans="1:47" ht="28.5">
      <c r="A15" s="6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781"/>
      <c r="AF15" s="782"/>
      <c r="AG15" s="782"/>
      <c r="AH15" s="782"/>
      <c r="AI15" s="782"/>
      <c r="AJ15" s="782"/>
      <c r="AK15" s="717"/>
      <c r="AL15" s="717"/>
      <c r="AM15" s="717"/>
      <c r="AN15" s="717"/>
      <c r="AO15" s="717"/>
      <c r="AP15" s="717"/>
      <c r="AQ15" s="717"/>
      <c r="AR15" s="722"/>
      <c r="AS15" s="593"/>
      <c r="AT15" s="593"/>
      <c r="AU15" s="513"/>
    </row>
    <row r="16" spans="1:47" ht="28.5">
      <c r="A16" s="6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720"/>
      <c r="AF16" s="720"/>
      <c r="AG16" s="789" t="s">
        <v>338</v>
      </c>
      <c r="AH16" s="789"/>
      <c r="AI16" s="789"/>
      <c r="AJ16" s="721"/>
      <c r="AK16" s="717"/>
      <c r="AL16" s="717"/>
      <c r="AM16" s="717"/>
      <c r="AN16" s="717"/>
      <c r="AO16" s="717"/>
      <c r="AP16" s="717"/>
      <c r="AQ16" s="717"/>
      <c r="AR16" s="722"/>
      <c r="AS16" s="593"/>
      <c r="AT16" s="593"/>
      <c r="AU16" s="513"/>
    </row>
    <row r="17" spans="1:47" ht="28.5">
      <c r="A17" s="6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781" t="s">
        <v>339</v>
      </c>
      <c r="AF17" s="782"/>
      <c r="AG17" s="782"/>
      <c r="AH17" s="782"/>
      <c r="AI17" s="782"/>
      <c r="AJ17" s="782"/>
      <c r="AK17" s="717"/>
      <c r="AL17" s="723"/>
      <c r="AM17" s="717"/>
      <c r="AN17" s="717"/>
      <c r="AO17" s="717"/>
      <c r="AP17" s="717"/>
      <c r="AQ17" s="717"/>
      <c r="AR17" s="722"/>
      <c r="AS17" s="593"/>
      <c r="AT17" s="593"/>
      <c r="AU17" s="513"/>
    </row>
    <row r="18" spans="1:47" ht="28.5">
      <c r="A18" s="6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783" t="s">
        <v>335</v>
      </c>
      <c r="AF18" s="784"/>
      <c r="AG18" s="784"/>
      <c r="AH18" s="784"/>
      <c r="AI18" s="784"/>
      <c r="AJ18" s="784"/>
      <c r="AK18" s="717"/>
      <c r="AL18" s="723"/>
      <c r="AM18" s="717">
        <v>9</v>
      </c>
      <c r="AN18" s="717"/>
      <c r="AO18" s="717"/>
      <c r="AP18" s="717">
        <v>9</v>
      </c>
      <c r="AQ18" s="717"/>
      <c r="AR18" s="722"/>
      <c r="AS18" s="593"/>
      <c r="AT18" s="593"/>
      <c r="AU18" s="513"/>
    </row>
    <row r="19" spans="1:47" ht="28.5">
      <c r="A19" s="6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 t="s">
        <v>0</v>
      </c>
      <c r="X19" s="21"/>
      <c r="Y19" s="21"/>
      <c r="Z19" s="21"/>
      <c r="AA19" s="21"/>
      <c r="AB19" s="21"/>
      <c r="AC19" s="21"/>
      <c r="AD19" s="21"/>
      <c r="AE19" s="783" t="s">
        <v>334</v>
      </c>
      <c r="AF19" s="784"/>
      <c r="AG19" s="784"/>
      <c r="AH19" s="784"/>
      <c r="AI19" s="784"/>
      <c r="AJ19" s="784"/>
      <c r="AK19" s="717"/>
      <c r="AL19" s="717">
        <v>30</v>
      </c>
      <c r="AM19" s="717">
        <v>15</v>
      </c>
      <c r="AN19" s="717"/>
      <c r="AO19" s="717"/>
      <c r="AP19" s="717">
        <v>45</v>
      </c>
      <c r="AQ19" s="717"/>
      <c r="AR19" s="722"/>
      <c r="AS19" s="593"/>
      <c r="AT19" s="593"/>
      <c r="AU19" s="513"/>
    </row>
    <row r="20" spans="1:47" ht="28.5">
      <c r="A20" s="6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783" t="s">
        <v>333</v>
      </c>
      <c r="AF20" s="784"/>
      <c r="AG20" s="784"/>
      <c r="AH20" s="784"/>
      <c r="AI20" s="784"/>
      <c r="AJ20" s="784"/>
      <c r="AK20" s="717"/>
      <c r="AL20" s="717">
        <v>20</v>
      </c>
      <c r="AM20" s="717">
        <v>9</v>
      </c>
      <c r="AN20" s="717"/>
      <c r="AO20" s="717"/>
      <c r="AP20" s="717">
        <v>29</v>
      </c>
      <c r="AQ20" s="717"/>
      <c r="AR20" s="722"/>
      <c r="AS20" s="593"/>
      <c r="AT20" s="593"/>
      <c r="AU20" s="513"/>
    </row>
    <row r="21" spans="1:47" ht="28.5">
      <c r="A21" s="6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783" t="s">
        <v>332</v>
      </c>
      <c r="AF21" s="784"/>
      <c r="AG21" s="784"/>
      <c r="AH21" s="784"/>
      <c r="AI21" s="784"/>
      <c r="AJ21" s="784"/>
      <c r="AK21" s="717"/>
      <c r="AL21" s="717"/>
      <c r="AM21" s="717">
        <v>3</v>
      </c>
      <c r="AN21" s="717"/>
      <c r="AO21" s="717"/>
      <c r="AP21" s="717">
        <v>3</v>
      </c>
      <c r="AQ21" s="717"/>
      <c r="AR21" s="722"/>
      <c r="AS21" s="593"/>
      <c r="AT21" s="593"/>
      <c r="AU21" s="513"/>
    </row>
    <row r="22" spans="1:47" ht="28.5">
      <c r="A22" s="6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783" t="s">
        <v>337</v>
      </c>
      <c r="AF22" s="784"/>
      <c r="AG22" s="784"/>
      <c r="AH22" s="784"/>
      <c r="AI22" s="784"/>
      <c r="AJ22" s="784"/>
      <c r="AK22" s="717"/>
      <c r="AL22" s="717"/>
      <c r="AM22" s="717">
        <v>19</v>
      </c>
      <c r="AN22" s="717"/>
      <c r="AO22" s="717">
        <v>1</v>
      </c>
      <c r="AP22" s="717">
        <v>19</v>
      </c>
      <c r="AQ22" s="717"/>
      <c r="AR22" s="717"/>
      <c r="AS22" s="482"/>
      <c r="AT22" s="482"/>
      <c r="AU22" s="513"/>
    </row>
    <row r="23" spans="1:47" s="178" customFormat="1" ht="28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785" t="s">
        <v>331</v>
      </c>
      <c r="AF23" s="786"/>
      <c r="AG23" s="786"/>
      <c r="AH23" s="786"/>
      <c r="AI23" s="786"/>
      <c r="AJ23" s="787"/>
      <c r="AK23" s="723"/>
      <c r="AL23" s="723"/>
      <c r="AM23" s="723"/>
      <c r="AN23" s="723">
        <v>4</v>
      </c>
      <c r="AO23" s="717">
        <v>6</v>
      </c>
      <c r="AP23" s="717">
        <v>4</v>
      </c>
      <c r="AQ23" s="717"/>
      <c r="AR23" s="718"/>
      <c r="AS23" s="300"/>
      <c r="AT23" s="300"/>
      <c r="AU23" s="67"/>
    </row>
    <row r="24" spans="1:49" s="178" customFormat="1" ht="51.75" customHeight="1">
      <c r="A24" s="22" t="s">
        <v>2</v>
      </c>
      <c r="B24" s="28" t="s">
        <v>3</v>
      </c>
      <c r="C24" s="23" t="s">
        <v>4</v>
      </c>
      <c r="D24" s="22" t="s">
        <v>5</v>
      </c>
      <c r="E24" s="22" t="s">
        <v>6</v>
      </c>
      <c r="F24" s="22" t="s">
        <v>7</v>
      </c>
      <c r="G24" s="22" t="s">
        <v>144</v>
      </c>
      <c r="H24" s="22" t="s">
        <v>8</v>
      </c>
      <c r="I24" s="22" t="s">
        <v>14</v>
      </c>
      <c r="J24" s="62" t="s">
        <v>9</v>
      </c>
      <c r="K24" s="505"/>
      <c r="L24" s="25"/>
      <c r="M24" s="26" t="s">
        <v>10</v>
      </c>
      <c r="N24" s="26"/>
      <c r="O24" s="27"/>
      <c r="P24" s="767" t="s">
        <v>226</v>
      </c>
      <c r="Q24" s="768"/>
      <c r="R24" s="768"/>
      <c r="S24" s="769"/>
      <c r="T24" s="31" t="s">
        <v>11</v>
      </c>
      <c r="U24" s="31"/>
      <c r="V24" s="31"/>
      <c r="W24" s="31"/>
      <c r="X24" s="32"/>
      <c r="Y24" s="24" t="s">
        <v>12</v>
      </c>
      <c r="Z24" s="790" t="s">
        <v>168</v>
      </c>
      <c r="AA24" s="766"/>
      <c r="AB24" s="30" t="s">
        <v>13</v>
      </c>
      <c r="AC24" s="65"/>
      <c r="AD24" s="65"/>
      <c r="AE24" s="65"/>
      <c r="AF24" s="65"/>
      <c r="AG24" s="65"/>
      <c r="AH24" s="65"/>
      <c r="AI24" s="64"/>
      <c r="AJ24" s="64"/>
      <c r="AK24" s="65"/>
      <c r="AL24" s="716"/>
      <c r="AM24" s="797" t="s">
        <v>223</v>
      </c>
      <c r="AN24" s="798"/>
      <c r="AO24" s="798"/>
      <c r="AP24" s="798"/>
      <c r="AQ24" s="799"/>
      <c r="AR24" s="650"/>
      <c r="AS24" s="788" t="s">
        <v>220</v>
      </c>
      <c r="AT24" s="788" t="s">
        <v>243</v>
      </c>
      <c r="AU24" s="514">
        <v>0.1</v>
      </c>
      <c r="AV24" s="9" t="s">
        <v>12</v>
      </c>
      <c r="AW24" s="28"/>
    </row>
    <row r="25" spans="1:49" s="178" customFormat="1" ht="28.5">
      <c r="A25" s="33" t="s">
        <v>15</v>
      </c>
      <c r="B25" s="40"/>
      <c r="C25" s="33" t="s">
        <v>16</v>
      </c>
      <c r="D25" s="33" t="s">
        <v>17</v>
      </c>
      <c r="E25" s="34"/>
      <c r="F25" s="33" t="s">
        <v>233</v>
      </c>
      <c r="G25" s="33" t="s">
        <v>145</v>
      </c>
      <c r="H25" s="33"/>
      <c r="I25" s="33" t="s">
        <v>29</v>
      </c>
      <c r="J25" s="35" t="s">
        <v>19</v>
      </c>
      <c r="K25" s="506" t="s">
        <v>224</v>
      </c>
      <c r="L25" s="36"/>
      <c r="M25" s="37" t="s">
        <v>20</v>
      </c>
      <c r="N25" s="37"/>
      <c r="O25" s="38"/>
      <c r="P25" s="770"/>
      <c r="Q25" s="771"/>
      <c r="R25" s="771"/>
      <c r="S25" s="772"/>
      <c r="T25" s="64" t="s">
        <v>21</v>
      </c>
      <c r="U25" s="64"/>
      <c r="V25" s="64"/>
      <c r="W25" s="64"/>
      <c r="X25" s="43"/>
      <c r="Y25" s="33" t="s">
        <v>22</v>
      </c>
      <c r="Z25" s="33"/>
      <c r="AA25" s="507" t="s">
        <v>24</v>
      </c>
      <c r="AB25" s="646" t="s">
        <v>25</v>
      </c>
      <c r="AC25" s="736"/>
      <c r="AD25" s="736"/>
      <c r="AE25" s="764" t="s">
        <v>225</v>
      </c>
      <c r="AF25" s="808"/>
      <c r="AG25" s="766"/>
      <c r="AH25" s="239" t="s">
        <v>172</v>
      </c>
      <c r="AI25" s="33" t="s">
        <v>26</v>
      </c>
      <c r="AJ25" s="35" t="s">
        <v>27</v>
      </c>
      <c r="AK25" s="760" t="s">
        <v>341</v>
      </c>
      <c r="AL25" s="791"/>
      <c r="AM25" s="800"/>
      <c r="AN25" s="801"/>
      <c r="AO25" s="801"/>
      <c r="AP25" s="801"/>
      <c r="AQ25" s="802"/>
      <c r="AR25" s="650"/>
      <c r="AS25" s="774"/>
      <c r="AT25" s="774"/>
      <c r="AU25" s="515" t="s">
        <v>115</v>
      </c>
      <c r="AV25" s="9" t="s">
        <v>28</v>
      </c>
      <c r="AW25" s="647">
        <v>0.25</v>
      </c>
    </row>
    <row r="26" spans="1:49" s="178" customFormat="1" ht="28.5">
      <c r="A26" s="34"/>
      <c r="B26" s="40"/>
      <c r="C26" s="33" t="s">
        <v>30</v>
      </c>
      <c r="D26" s="33"/>
      <c r="E26" s="34"/>
      <c r="F26" s="68"/>
      <c r="G26" s="68"/>
      <c r="H26" s="33"/>
      <c r="I26" s="33" t="s">
        <v>41</v>
      </c>
      <c r="J26" s="35" t="s">
        <v>31</v>
      </c>
      <c r="K26" s="506"/>
      <c r="L26" s="69">
        <v>0</v>
      </c>
      <c r="M26" s="33" t="s">
        <v>34</v>
      </c>
      <c r="N26" s="33" t="s">
        <v>32</v>
      </c>
      <c r="O26" s="70" t="s">
        <v>33</v>
      </c>
      <c r="P26" s="39">
        <v>0</v>
      </c>
      <c r="Q26" s="509" t="s">
        <v>34</v>
      </c>
      <c r="R26" s="33" t="s">
        <v>32</v>
      </c>
      <c r="S26" s="33" t="s">
        <v>33</v>
      </c>
      <c r="T26" s="33" t="s">
        <v>34</v>
      </c>
      <c r="U26" s="33"/>
      <c r="V26" s="33"/>
      <c r="W26" s="33" t="s">
        <v>32</v>
      </c>
      <c r="X26" s="33" t="s">
        <v>33</v>
      </c>
      <c r="Y26" s="33" t="s">
        <v>35</v>
      </c>
      <c r="Z26" s="33" t="s">
        <v>23</v>
      </c>
      <c r="AA26" s="509" t="s">
        <v>36</v>
      </c>
      <c r="AB26" s="33" t="s">
        <v>37</v>
      </c>
      <c r="AC26" s="33"/>
      <c r="AD26" s="33"/>
      <c r="AE26" s="521">
        <v>0.35</v>
      </c>
      <c r="AF26" s="526">
        <v>0.3</v>
      </c>
      <c r="AG26" s="526">
        <v>0.4</v>
      </c>
      <c r="AH26" s="57" t="s">
        <v>171</v>
      </c>
      <c r="AI26" s="33" t="s">
        <v>38</v>
      </c>
      <c r="AJ26" s="35" t="s">
        <v>39</v>
      </c>
      <c r="AK26" s="792"/>
      <c r="AL26" s="793"/>
      <c r="AM26" s="207"/>
      <c r="AN26" s="626">
        <v>0.3</v>
      </c>
      <c r="AO26" s="208"/>
      <c r="AP26" s="627">
        <v>0.7</v>
      </c>
      <c r="AQ26" s="224"/>
      <c r="AR26" s="631">
        <v>1</v>
      </c>
      <c r="AS26" s="774"/>
      <c r="AT26" s="774"/>
      <c r="AU26" s="515"/>
      <c r="AV26" s="9" t="s">
        <v>40</v>
      </c>
      <c r="AW26" s="39"/>
    </row>
    <row r="27" spans="1:49" s="178" customFormat="1" ht="49.5" customHeight="1">
      <c r="A27" s="34"/>
      <c r="B27" s="40"/>
      <c r="C27" s="34"/>
      <c r="D27" s="33"/>
      <c r="E27" s="34"/>
      <c r="F27" s="33"/>
      <c r="G27" s="33"/>
      <c r="H27" s="33"/>
      <c r="I27" s="33"/>
      <c r="J27" s="41"/>
      <c r="K27" s="507"/>
      <c r="L27" s="71" t="s">
        <v>1</v>
      </c>
      <c r="M27" s="34" t="s">
        <v>1</v>
      </c>
      <c r="N27" s="34" t="s">
        <v>1</v>
      </c>
      <c r="O27" s="72" t="s">
        <v>1</v>
      </c>
      <c r="P27" s="40" t="s">
        <v>1</v>
      </c>
      <c r="Q27" s="509" t="s">
        <v>1</v>
      </c>
      <c r="R27" s="33" t="s">
        <v>1</v>
      </c>
      <c r="S27" s="33" t="s">
        <v>1</v>
      </c>
      <c r="T27" s="33" t="s">
        <v>1</v>
      </c>
      <c r="U27" s="33"/>
      <c r="V27" s="33"/>
      <c r="W27" s="33" t="s">
        <v>1</v>
      </c>
      <c r="X27" s="33" t="s">
        <v>1</v>
      </c>
      <c r="Y27" s="33" t="s">
        <v>42</v>
      </c>
      <c r="Z27" s="33" t="s">
        <v>169</v>
      </c>
      <c r="AA27" s="509" t="s">
        <v>43</v>
      </c>
      <c r="AB27" s="33" t="s">
        <v>44</v>
      </c>
      <c r="AC27" s="33"/>
      <c r="AD27" s="33"/>
      <c r="AE27" s="522" t="s">
        <v>299</v>
      </c>
      <c r="AF27" s="522" t="s">
        <v>300</v>
      </c>
      <c r="AG27" s="522" t="s">
        <v>301</v>
      </c>
      <c r="AH27" s="209">
        <v>2</v>
      </c>
      <c r="AI27" s="33" t="s">
        <v>45</v>
      </c>
      <c r="AJ27" s="35" t="s">
        <v>46</v>
      </c>
      <c r="AK27" s="762"/>
      <c r="AL27" s="794"/>
      <c r="AM27" s="33"/>
      <c r="AN27" s="509"/>
      <c r="AO27" s="73"/>
      <c r="AP27" s="628"/>
      <c r="AQ27" s="225"/>
      <c r="AR27" s="632"/>
      <c r="AS27" s="774"/>
      <c r="AT27" s="774"/>
      <c r="AU27" s="515"/>
      <c r="AV27" s="9" t="s">
        <v>43</v>
      </c>
      <c r="AW27" s="39"/>
    </row>
    <row r="28" spans="1:49" s="178" customFormat="1" ht="84.75" customHeight="1">
      <c r="A28" s="42"/>
      <c r="B28" s="43"/>
      <c r="C28" s="42"/>
      <c r="D28" s="44"/>
      <c r="E28" s="42"/>
      <c r="F28" s="42"/>
      <c r="G28" s="42"/>
      <c r="H28" s="42"/>
      <c r="I28" s="44"/>
      <c r="J28" s="45"/>
      <c r="K28" s="508"/>
      <c r="L28" s="74"/>
      <c r="M28" s="75"/>
      <c r="N28" s="75"/>
      <c r="O28" s="76"/>
      <c r="P28" s="77"/>
      <c r="Q28" s="510"/>
      <c r="R28" s="42"/>
      <c r="S28" s="42"/>
      <c r="T28" s="42"/>
      <c r="U28" s="42" t="s">
        <v>346</v>
      </c>
      <c r="V28" s="42" t="s">
        <v>347</v>
      </c>
      <c r="W28" s="42"/>
      <c r="X28" s="42"/>
      <c r="Y28" s="34"/>
      <c r="Z28" s="42"/>
      <c r="AA28" s="510"/>
      <c r="AB28" s="44" t="s">
        <v>47</v>
      </c>
      <c r="AC28" s="44" t="s">
        <v>346</v>
      </c>
      <c r="AD28" s="44" t="s">
        <v>347</v>
      </c>
      <c r="AE28" s="523"/>
      <c r="AF28" s="523"/>
      <c r="AG28" s="523"/>
      <c r="AH28" s="44" t="s">
        <v>173</v>
      </c>
      <c r="AI28" s="42"/>
      <c r="AJ28" s="42"/>
      <c r="AK28" s="42" t="s">
        <v>182</v>
      </c>
      <c r="AL28" s="42" t="s">
        <v>184</v>
      </c>
      <c r="AM28" s="42"/>
      <c r="AN28" s="510"/>
      <c r="AO28" s="78"/>
      <c r="AP28" s="629"/>
      <c r="AQ28" s="226"/>
      <c r="AR28" s="633"/>
      <c r="AS28" s="775"/>
      <c r="AT28" s="775"/>
      <c r="AU28" s="516"/>
      <c r="AV28" s="532"/>
      <c r="AW28" s="40" t="s">
        <v>219</v>
      </c>
    </row>
    <row r="29" spans="1:49" s="178" customFormat="1" ht="28.5">
      <c r="A29" s="304"/>
      <c r="B29" s="305"/>
      <c r="C29" s="241"/>
      <c r="D29" s="241"/>
      <c r="E29" s="241" t="s">
        <v>48</v>
      </c>
      <c r="F29" s="241" t="s">
        <v>176</v>
      </c>
      <c r="G29" s="241"/>
      <c r="H29" s="241"/>
      <c r="I29" s="241"/>
      <c r="J29" s="241"/>
      <c r="K29" s="241"/>
      <c r="L29" s="241"/>
      <c r="M29" s="241"/>
      <c r="N29" s="241"/>
      <c r="O29" s="241"/>
      <c r="P29" s="242"/>
      <c r="Q29" s="243"/>
      <c r="R29" s="242"/>
      <c r="S29" s="242"/>
      <c r="T29" s="242"/>
      <c r="U29" s="242"/>
      <c r="V29" s="242"/>
      <c r="W29" s="242"/>
      <c r="X29" s="242"/>
      <c r="Y29" s="244"/>
      <c r="Z29" s="243"/>
      <c r="AA29" s="242"/>
      <c r="AB29" s="242"/>
      <c r="AC29" s="242"/>
      <c r="AD29" s="242"/>
      <c r="AE29" s="524"/>
      <c r="AF29" s="524"/>
      <c r="AG29" s="524"/>
      <c r="AH29" s="242"/>
      <c r="AI29" s="242"/>
      <c r="AJ29" s="242"/>
      <c r="AK29" s="242"/>
      <c r="AL29" s="242"/>
      <c r="AM29" s="242"/>
      <c r="AN29" s="524"/>
      <c r="AO29" s="242"/>
      <c r="AP29" s="630"/>
      <c r="AQ29" s="594"/>
      <c r="AR29" s="634"/>
      <c r="AS29" s="531"/>
      <c r="AT29" s="245"/>
      <c r="AU29" s="245"/>
      <c r="AV29" s="189"/>
      <c r="AW29" s="531"/>
    </row>
    <row r="30" spans="1:49" s="178" customFormat="1" ht="28.5">
      <c r="A30" s="306">
        <v>1</v>
      </c>
      <c r="B30" s="307"/>
      <c r="C30" s="246" t="s">
        <v>229</v>
      </c>
      <c r="D30" s="246" t="s">
        <v>50</v>
      </c>
      <c r="E30" s="246" t="s">
        <v>51</v>
      </c>
      <c r="F30" s="246"/>
      <c r="G30" s="246" t="s">
        <v>134</v>
      </c>
      <c r="H30" s="246" t="s">
        <v>237</v>
      </c>
      <c r="I30" s="247" t="s">
        <v>132</v>
      </c>
      <c r="J30" s="317">
        <v>92024</v>
      </c>
      <c r="K30" s="517">
        <f>J30*1.25</f>
        <v>115030</v>
      </c>
      <c r="L30" s="248"/>
      <c r="M30" s="246">
        <v>20</v>
      </c>
      <c r="N30" s="248"/>
      <c r="O30" s="248"/>
      <c r="P30" s="249"/>
      <c r="Q30" s="518">
        <f>K30/18*M30</f>
        <v>127811.11111111111</v>
      </c>
      <c r="R30" s="250"/>
      <c r="S30" s="250"/>
      <c r="T30" s="332">
        <v>7865</v>
      </c>
      <c r="U30" s="332">
        <v>3932</v>
      </c>
      <c r="V30" s="332">
        <v>3933</v>
      </c>
      <c r="W30" s="250"/>
      <c r="X30" s="250"/>
      <c r="Y30" s="251">
        <f>P30+Q30+R30+S30</f>
        <v>127811.11111111111</v>
      </c>
      <c r="Z30" s="340">
        <v>20</v>
      </c>
      <c r="AA30" s="519">
        <f>K30*30%/18*Z30</f>
        <v>38343.333333333336</v>
      </c>
      <c r="AB30" s="332">
        <v>8849</v>
      </c>
      <c r="AC30" s="332">
        <v>4424</v>
      </c>
      <c r="AD30" s="332">
        <v>4425</v>
      </c>
      <c r="AE30" s="525">
        <f>K30*35%/18*M30</f>
        <v>44733.88888888889</v>
      </c>
      <c r="AF30" s="519"/>
      <c r="AG30" s="519"/>
      <c r="AH30" s="250"/>
      <c r="AI30" s="332">
        <v>1770</v>
      </c>
      <c r="AJ30" s="250"/>
      <c r="AK30" s="250"/>
      <c r="AL30" s="250"/>
      <c r="AM30" s="250"/>
      <c r="AN30" s="519"/>
      <c r="AO30" s="250"/>
      <c r="AP30" s="630"/>
      <c r="AQ30" s="253"/>
      <c r="AR30" s="193"/>
      <c r="AS30" s="531"/>
      <c r="AT30" s="652"/>
      <c r="AU30" s="520">
        <f>Q30*10%</f>
        <v>12781.111111111111</v>
      </c>
      <c r="AV30" s="189">
        <f>Q30+T30+AA30+AB30+AE30+AF30+AG30+AH30+AI30+AJ30+AL30+AN30+AP30+AR30+AS30+AU30</f>
        <v>242153.4444444445</v>
      </c>
      <c r="AW30" s="531"/>
    </row>
    <row r="31" spans="1:49" s="178" customFormat="1" ht="28.5">
      <c r="A31" s="308"/>
      <c r="B31" s="305"/>
      <c r="C31" s="241"/>
      <c r="D31" s="241"/>
      <c r="E31" s="241" t="s">
        <v>85</v>
      </c>
      <c r="F31" s="241" t="s">
        <v>176</v>
      </c>
      <c r="G31" s="241"/>
      <c r="H31" s="241"/>
      <c r="I31" s="255"/>
      <c r="J31" s="318"/>
      <c r="K31" s="517"/>
      <c r="L31" s="241"/>
      <c r="M31" s="241"/>
      <c r="N31" s="241"/>
      <c r="O31" s="256"/>
      <c r="P31" s="242"/>
      <c r="Q31" s="518"/>
      <c r="R31" s="242"/>
      <c r="S31" s="242"/>
      <c r="T31" s="333"/>
      <c r="U31" s="344"/>
      <c r="V31" s="344"/>
      <c r="W31" s="242"/>
      <c r="X31" s="242"/>
      <c r="Y31" s="251"/>
      <c r="Z31" s="329"/>
      <c r="AA31" s="519"/>
      <c r="AB31" s="334"/>
      <c r="AC31" s="334"/>
      <c r="AD31" s="334"/>
      <c r="AE31" s="525"/>
      <c r="AF31" s="524"/>
      <c r="AG31" s="524"/>
      <c r="AH31" s="242"/>
      <c r="AI31" s="334"/>
      <c r="AJ31" s="242"/>
      <c r="AK31" s="242"/>
      <c r="AL31" s="242"/>
      <c r="AM31" s="242"/>
      <c r="AN31" s="519"/>
      <c r="AO31" s="253"/>
      <c r="AP31" s="630"/>
      <c r="AQ31" s="257"/>
      <c r="AR31" s="635"/>
      <c r="AS31" s="531"/>
      <c r="AT31" s="652"/>
      <c r="AU31" s="520"/>
      <c r="AV31" s="189"/>
      <c r="AW31" s="531"/>
    </row>
    <row r="32" spans="1:49" s="178" customFormat="1" ht="28.5">
      <c r="A32" s="306">
        <v>2</v>
      </c>
      <c r="B32" s="307"/>
      <c r="C32" s="246" t="s">
        <v>150</v>
      </c>
      <c r="D32" s="246" t="s">
        <v>50</v>
      </c>
      <c r="E32" s="246" t="s">
        <v>86</v>
      </c>
      <c r="F32" s="246"/>
      <c r="G32" s="246" t="s">
        <v>134</v>
      </c>
      <c r="H32" s="246" t="s">
        <v>237</v>
      </c>
      <c r="I32" s="258" t="s">
        <v>238</v>
      </c>
      <c r="J32" s="317">
        <v>86007</v>
      </c>
      <c r="K32" s="517">
        <f aca="true" t="shared" si="0" ref="K32:K52">J32*1.25</f>
        <v>107508.75</v>
      </c>
      <c r="L32" s="248"/>
      <c r="M32" s="246">
        <v>18</v>
      </c>
      <c r="N32" s="246"/>
      <c r="O32" s="259"/>
      <c r="P32" s="249"/>
      <c r="Q32" s="518">
        <f>K32/18*M32</f>
        <v>107508.75</v>
      </c>
      <c r="R32" s="250"/>
      <c r="S32" s="250"/>
      <c r="T32" s="332">
        <v>7079</v>
      </c>
      <c r="U32" s="332">
        <v>3539</v>
      </c>
      <c r="V32" s="332">
        <v>3540</v>
      </c>
      <c r="W32" s="250"/>
      <c r="X32" s="250"/>
      <c r="Y32" s="251">
        <f aca="true" t="shared" si="1" ref="Y32:Y52">P32+Q32+R32+S32</f>
        <v>107508.75</v>
      </c>
      <c r="Z32" s="340">
        <v>18</v>
      </c>
      <c r="AA32" s="519">
        <f>K32*30%/18*Z32</f>
        <v>32252.625</v>
      </c>
      <c r="AB32" s="332">
        <v>8849</v>
      </c>
      <c r="AC32" s="332">
        <v>4424</v>
      </c>
      <c r="AD32" s="332">
        <v>4425</v>
      </c>
      <c r="AE32" s="525">
        <f>K32*35%/18*M32</f>
        <v>37628.0625</v>
      </c>
      <c r="AF32" s="525"/>
      <c r="AG32" s="519"/>
      <c r="AH32" s="250"/>
      <c r="AI32" s="332">
        <v>1770</v>
      </c>
      <c r="AJ32" s="250"/>
      <c r="AK32" s="250"/>
      <c r="AL32" s="250"/>
      <c r="AM32" s="332"/>
      <c r="AN32" s="519"/>
      <c r="AO32" s="260"/>
      <c r="AP32" s="630"/>
      <c r="AQ32" s="261"/>
      <c r="AR32" s="636"/>
      <c r="AS32" s="531"/>
      <c r="AT32" s="652"/>
      <c r="AU32" s="520">
        <f>Q32*10%</f>
        <v>10750.875</v>
      </c>
      <c r="AV32" s="189">
        <f>Q32+T32+AA32+AB32+AE32+AF32+AG32+AH32+AI32+AJ32+AL32+AN32+AP32+AR32+AS32+AU32</f>
        <v>205838.3125</v>
      </c>
      <c r="AW32" s="531"/>
    </row>
    <row r="33" spans="1:49" s="178" customFormat="1" ht="28.5">
      <c r="A33" s="308"/>
      <c r="B33" s="305"/>
      <c r="C33" s="241"/>
      <c r="D33" s="241"/>
      <c r="E33" s="241" t="s">
        <v>52</v>
      </c>
      <c r="F33" s="241" t="s">
        <v>89</v>
      </c>
      <c r="G33" s="241"/>
      <c r="H33" s="241"/>
      <c r="I33" s="241"/>
      <c r="J33" s="318"/>
      <c r="K33" s="517"/>
      <c r="L33" s="241"/>
      <c r="M33" s="241"/>
      <c r="N33" s="241"/>
      <c r="O33" s="256"/>
      <c r="P33" s="242"/>
      <c r="Q33" s="518"/>
      <c r="R33" s="242"/>
      <c r="S33" s="242"/>
      <c r="T33" s="334"/>
      <c r="U33" s="334"/>
      <c r="V33" s="334"/>
      <c r="W33" s="242"/>
      <c r="X33" s="242"/>
      <c r="Y33" s="251"/>
      <c r="Z33" s="329"/>
      <c r="AA33" s="519"/>
      <c r="AB33" s="334"/>
      <c r="AC33" s="334"/>
      <c r="AD33" s="334"/>
      <c r="AE33" s="525"/>
      <c r="AF33" s="525"/>
      <c r="AG33" s="524"/>
      <c r="AH33" s="242"/>
      <c r="AI33" s="334"/>
      <c r="AJ33" s="242"/>
      <c r="AK33" s="242"/>
      <c r="AL33" s="242"/>
      <c r="AM33" s="334"/>
      <c r="AN33" s="519"/>
      <c r="AO33" s="242"/>
      <c r="AP33" s="630"/>
      <c r="AQ33" s="253"/>
      <c r="AR33" s="193"/>
      <c r="AS33" s="531"/>
      <c r="AT33" s="652"/>
      <c r="AU33" s="520"/>
      <c r="AV33" s="189"/>
      <c r="AW33" s="531"/>
    </row>
    <row r="34" spans="1:49" s="178" customFormat="1" ht="25.5" customHeight="1">
      <c r="A34" s="306">
        <v>3</v>
      </c>
      <c r="B34" s="307"/>
      <c r="C34" s="246" t="s">
        <v>125</v>
      </c>
      <c r="D34" s="246" t="s">
        <v>50</v>
      </c>
      <c r="E34" s="246" t="s">
        <v>54</v>
      </c>
      <c r="F34" s="246"/>
      <c r="G34" s="246" t="s">
        <v>133</v>
      </c>
      <c r="H34" s="246" t="s">
        <v>237</v>
      </c>
      <c r="I34" s="247" t="s">
        <v>132</v>
      </c>
      <c r="J34" s="317">
        <v>95741</v>
      </c>
      <c r="K34" s="517">
        <f t="shared" si="0"/>
        <v>119676.25</v>
      </c>
      <c r="L34" s="248"/>
      <c r="M34" s="246">
        <v>19</v>
      </c>
      <c r="N34" s="246"/>
      <c r="O34" s="259"/>
      <c r="P34" s="249"/>
      <c r="Q34" s="518">
        <f>K34/18*M34</f>
        <v>126324.93055555556</v>
      </c>
      <c r="R34" s="250"/>
      <c r="S34" s="250"/>
      <c r="T34" s="332">
        <v>7472</v>
      </c>
      <c r="U34" s="332">
        <v>3736</v>
      </c>
      <c r="V34" s="332">
        <v>3736</v>
      </c>
      <c r="W34" s="250"/>
      <c r="X34" s="250"/>
      <c r="Y34" s="251">
        <f t="shared" si="1"/>
        <v>126324.93055555556</v>
      </c>
      <c r="Z34" s="340">
        <v>19</v>
      </c>
      <c r="AA34" s="519">
        <f>K34*30%/18*Z34</f>
        <v>37897.47916666667</v>
      </c>
      <c r="AB34" s="332">
        <v>8849</v>
      </c>
      <c r="AC34" s="332">
        <v>4424</v>
      </c>
      <c r="AD34" s="332">
        <v>4425</v>
      </c>
      <c r="AE34" s="525"/>
      <c r="AF34" s="525"/>
      <c r="AG34" s="525">
        <f>K34*40%/18*M34</f>
        <v>50529.97222222222</v>
      </c>
      <c r="AH34" s="250"/>
      <c r="AI34" s="332">
        <v>1770</v>
      </c>
      <c r="AJ34" s="250"/>
      <c r="AK34" s="250"/>
      <c r="AL34" s="250"/>
      <c r="AM34" s="332"/>
      <c r="AN34" s="519"/>
      <c r="AO34" s="250"/>
      <c r="AP34" s="630"/>
      <c r="AQ34" s="260"/>
      <c r="AR34" s="193"/>
      <c r="AS34" s="531"/>
      <c r="AT34" s="652"/>
      <c r="AU34" s="520">
        <f>Q34*10%</f>
        <v>12632.493055555557</v>
      </c>
      <c r="AV34" s="189">
        <f>Q34+T34+AA34+AB34+AE34+AF34+AG34+AH34+AI34+AJ34+AL34+AN34+AP34+AR34+AS34+AU34</f>
        <v>245475.87500000003</v>
      </c>
      <c r="AW34" s="531"/>
    </row>
    <row r="35" spans="1:49" s="178" customFormat="1" ht="28.5">
      <c r="A35" s="304"/>
      <c r="B35" s="305"/>
      <c r="C35" s="241"/>
      <c r="D35" s="241"/>
      <c r="E35" s="241" t="s">
        <v>126</v>
      </c>
      <c r="F35" s="241" t="s">
        <v>64</v>
      </c>
      <c r="G35" s="241"/>
      <c r="H35" s="241"/>
      <c r="I35" s="241"/>
      <c r="J35" s="318"/>
      <c r="K35" s="517"/>
      <c r="L35" s="241"/>
      <c r="M35" s="241"/>
      <c r="N35" s="241"/>
      <c r="O35" s="256"/>
      <c r="P35" s="242"/>
      <c r="Q35" s="518"/>
      <c r="R35" s="242"/>
      <c r="S35" s="242"/>
      <c r="T35" s="333"/>
      <c r="U35" s="344"/>
      <c r="V35" s="344"/>
      <c r="W35" s="242"/>
      <c r="X35" s="242"/>
      <c r="Y35" s="251"/>
      <c r="Z35" s="329"/>
      <c r="AA35" s="519"/>
      <c r="AB35" s="334"/>
      <c r="AC35" s="334"/>
      <c r="AD35" s="334"/>
      <c r="AE35" s="525"/>
      <c r="AF35" s="525"/>
      <c r="AG35" s="525"/>
      <c r="AH35" s="242"/>
      <c r="AI35" s="334"/>
      <c r="AJ35" s="242"/>
      <c r="AK35" s="242"/>
      <c r="AL35" s="242"/>
      <c r="AM35" s="334"/>
      <c r="AN35" s="519"/>
      <c r="AO35" s="242"/>
      <c r="AP35" s="630"/>
      <c r="AQ35" s="253"/>
      <c r="AR35" s="193"/>
      <c r="AS35" s="531"/>
      <c r="AT35" s="652"/>
      <c r="AU35" s="520"/>
      <c r="AV35" s="189"/>
      <c r="AW35" s="531"/>
    </row>
    <row r="36" spans="1:49" s="178" customFormat="1" ht="28.5">
      <c r="A36" s="306">
        <v>4</v>
      </c>
      <c r="B36" s="307"/>
      <c r="C36" s="246" t="s">
        <v>194</v>
      </c>
      <c r="D36" s="246" t="s">
        <v>50</v>
      </c>
      <c r="E36" s="246" t="s">
        <v>127</v>
      </c>
      <c r="F36" s="246"/>
      <c r="G36" s="246" t="s">
        <v>133</v>
      </c>
      <c r="H36" s="246" t="s">
        <v>237</v>
      </c>
      <c r="I36" s="247" t="s">
        <v>239</v>
      </c>
      <c r="J36" s="317">
        <v>94148</v>
      </c>
      <c r="K36" s="517">
        <f t="shared" si="0"/>
        <v>117685</v>
      </c>
      <c r="L36" s="248"/>
      <c r="M36" s="246">
        <v>16</v>
      </c>
      <c r="N36" s="246"/>
      <c r="O36" s="259"/>
      <c r="P36" s="249"/>
      <c r="Q36" s="518">
        <f>K36/18*M36</f>
        <v>104608.88888888889</v>
      </c>
      <c r="R36" s="250"/>
      <c r="S36" s="250"/>
      <c r="T36" s="328">
        <v>6292</v>
      </c>
      <c r="U36" s="334">
        <v>3146</v>
      </c>
      <c r="V36" s="334">
        <v>3146</v>
      </c>
      <c r="W36" s="250"/>
      <c r="X36" s="250"/>
      <c r="Y36" s="251">
        <f t="shared" si="1"/>
        <v>104608.88888888889</v>
      </c>
      <c r="Z36" s="340">
        <v>16</v>
      </c>
      <c r="AA36" s="519">
        <f>K36*30%/18*Z36</f>
        <v>31382.666666666668</v>
      </c>
      <c r="AB36" s="332">
        <v>8849</v>
      </c>
      <c r="AC36" s="332">
        <v>4424</v>
      </c>
      <c r="AD36" s="332">
        <v>4425</v>
      </c>
      <c r="AE36" s="525"/>
      <c r="AF36" s="525"/>
      <c r="AG36" s="525"/>
      <c r="AH36" s="250"/>
      <c r="AI36" s="332">
        <v>1770</v>
      </c>
      <c r="AJ36" s="250"/>
      <c r="AK36" s="250"/>
      <c r="AL36" s="250"/>
      <c r="AM36" s="332"/>
      <c r="AN36" s="519"/>
      <c r="AO36" s="332"/>
      <c r="AP36" s="630">
        <f>K36*70%/18*18</f>
        <v>82379.5</v>
      </c>
      <c r="AQ36" s="260"/>
      <c r="AR36" s="193"/>
      <c r="AS36" s="531"/>
      <c r="AT36" s="652"/>
      <c r="AU36" s="520">
        <f>Q36*10%</f>
        <v>10460.88888888889</v>
      </c>
      <c r="AV36" s="189">
        <f>Q36+T36+AA36+AB36+AE36+AF36+AG36+AH36+AI36+AJ36+AL36+AN36+AP36+AR36+AS36+AU36</f>
        <v>245742.94444444444</v>
      </c>
      <c r="AW36" s="531"/>
    </row>
    <row r="37" spans="1:49" s="178" customFormat="1" ht="28.5">
      <c r="A37" s="308"/>
      <c r="B37" s="305"/>
      <c r="C37" s="241"/>
      <c r="D37" s="241"/>
      <c r="E37" s="241" t="s">
        <v>55</v>
      </c>
      <c r="F37" s="241" t="s">
        <v>64</v>
      </c>
      <c r="G37" s="241"/>
      <c r="H37" s="241"/>
      <c r="I37" s="241"/>
      <c r="J37" s="318"/>
      <c r="K37" s="517"/>
      <c r="L37" s="241"/>
      <c r="M37" s="241"/>
      <c r="N37" s="241"/>
      <c r="O37" s="256"/>
      <c r="P37" s="242"/>
      <c r="Q37" s="518"/>
      <c r="R37" s="242"/>
      <c r="S37" s="242"/>
      <c r="T37" s="335"/>
      <c r="U37" s="344"/>
      <c r="V37" s="344"/>
      <c r="W37" s="242"/>
      <c r="X37" s="242"/>
      <c r="Y37" s="251"/>
      <c r="Z37" s="329"/>
      <c r="AA37" s="519"/>
      <c r="AB37" s="334"/>
      <c r="AC37" s="334"/>
      <c r="AD37" s="334"/>
      <c r="AE37" s="525"/>
      <c r="AF37" s="525"/>
      <c r="AG37" s="525"/>
      <c r="AH37" s="242"/>
      <c r="AI37" s="334"/>
      <c r="AJ37" s="242"/>
      <c r="AK37" s="242"/>
      <c r="AL37" s="242"/>
      <c r="AM37" s="334"/>
      <c r="AN37" s="519"/>
      <c r="AO37" s="242"/>
      <c r="AP37" s="630"/>
      <c r="AQ37" s="253"/>
      <c r="AR37" s="193"/>
      <c r="AS37" s="531"/>
      <c r="AT37" s="652"/>
      <c r="AU37" s="520"/>
      <c r="AV37" s="189"/>
      <c r="AW37" s="531"/>
    </row>
    <row r="38" spans="1:49" s="178" customFormat="1" ht="28.5">
      <c r="A38" s="306">
        <v>5</v>
      </c>
      <c r="B38" s="307"/>
      <c r="C38" s="246" t="s">
        <v>151</v>
      </c>
      <c r="D38" s="246" t="s">
        <v>56</v>
      </c>
      <c r="E38" s="246" t="s">
        <v>57</v>
      </c>
      <c r="F38" s="246"/>
      <c r="G38" s="246" t="s">
        <v>136</v>
      </c>
      <c r="H38" s="246" t="s">
        <v>237</v>
      </c>
      <c r="I38" s="247" t="s">
        <v>132</v>
      </c>
      <c r="J38" s="317">
        <v>79990</v>
      </c>
      <c r="K38" s="517">
        <f t="shared" si="0"/>
        <v>99987.5</v>
      </c>
      <c r="L38" s="248"/>
      <c r="M38" s="246">
        <v>18</v>
      </c>
      <c r="N38" s="246"/>
      <c r="O38" s="259"/>
      <c r="P38" s="249"/>
      <c r="Q38" s="518">
        <f>K38/18*M38</f>
        <v>99987.5</v>
      </c>
      <c r="R38" s="250"/>
      <c r="S38" s="250"/>
      <c r="T38" s="332">
        <v>7079</v>
      </c>
      <c r="U38" s="332">
        <v>3539</v>
      </c>
      <c r="V38" s="332">
        <v>3540</v>
      </c>
      <c r="W38" s="250"/>
      <c r="X38" s="250"/>
      <c r="Y38" s="251">
        <f t="shared" si="1"/>
        <v>99987.5</v>
      </c>
      <c r="Z38" s="340">
        <v>18</v>
      </c>
      <c r="AA38" s="519">
        <f>K38*30%/18*Z38</f>
        <v>29996.25</v>
      </c>
      <c r="AB38" s="332">
        <v>8849</v>
      </c>
      <c r="AC38" s="332">
        <v>4424</v>
      </c>
      <c r="AD38" s="332">
        <v>4425</v>
      </c>
      <c r="AE38" s="525"/>
      <c r="AF38" s="525"/>
      <c r="AG38" s="525">
        <f>K38*40%/18*M38</f>
        <v>39995</v>
      </c>
      <c r="AH38" s="250"/>
      <c r="AI38" s="332">
        <v>1770</v>
      </c>
      <c r="AJ38" s="250"/>
      <c r="AK38" s="250"/>
      <c r="AL38" s="250"/>
      <c r="AM38" s="332"/>
      <c r="AN38" s="519"/>
      <c r="AO38" s="260"/>
      <c r="AP38" s="630"/>
      <c r="AQ38" s="253"/>
      <c r="AR38" s="193"/>
      <c r="AS38" s="531"/>
      <c r="AT38" s="652"/>
      <c r="AU38" s="520">
        <f>Q38*10%</f>
        <v>9998.75</v>
      </c>
      <c r="AV38" s="189">
        <f>Q38+T38+AA38+AB38+AE38+AF38+AG38+AH38+AI38+AJ38+AL38+AN38+AP38+AR38+AS38+AU38</f>
        <v>197675.5</v>
      </c>
      <c r="AW38" s="531"/>
    </row>
    <row r="39" spans="1:49" s="178" customFormat="1" ht="28.5">
      <c r="A39" s="308"/>
      <c r="B39" s="305"/>
      <c r="C39" s="241"/>
      <c r="D39" s="241"/>
      <c r="E39" s="241" t="s">
        <v>99</v>
      </c>
      <c r="F39" s="241" t="s">
        <v>176</v>
      </c>
      <c r="G39" s="241"/>
      <c r="H39" s="241"/>
      <c r="I39" s="247"/>
      <c r="J39" s="319"/>
      <c r="K39" s="517"/>
      <c r="L39" s="241"/>
      <c r="M39" s="262"/>
      <c r="N39" s="241"/>
      <c r="O39" s="256"/>
      <c r="P39" s="242"/>
      <c r="Q39" s="518"/>
      <c r="R39" s="242"/>
      <c r="S39" s="242"/>
      <c r="T39" s="335"/>
      <c r="U39" s="344"/>
      <c r="V39" s="344"/>
      <c r="W39" s="242"/>
      <c r="X39" s="242"/>
      <c r="Y39" s="251"/>
      <c r="Z39" s="329"/>
      <c r="AA39" s="519"/>
      <c r="AB39" s="334"/>
      <c r="AC39" s="334"/>
      <c r="AD39" s="334"/>
      <c r="AE39" s="525"/>
      <c r="AF39" s="525"/>
      <c r="AG39" s="525"/>
      <c r="AH39" s="242"/>
      <c r="AI39" s="334"/>
      <c r="AJ39" s="242"/>
      <c r="AK39" s="242"/>
      <c r="AL39" s="242"/>
      <c r="AM39" s="334"/>
      <c r="AN39" s="519"/>
      <c r="AO39" s="253"/>
      <c r="AP39" s="630"/>
      <c r="AQ39" s="257"/>
      <c r="AR39" s="635"/>
      <c r="AS39" s="531"/>
      <c r="AT39" s="652"/>
      <c r="AU39" s="520"/>
      <c r="AV39" s="189"/>
      <c r="AW39" s="531"/>
    </row>
    <row r="40" spans="1:49" s="178" customFormat="1" ht="28.5">
      <c r="A40" s="306">
        <v>6</v>
      </c>
      <c r="B40" s="307"/>
      <c r="C40" s="246" t="s">
        <v>230</v>
      </c>
      <c r="D40" s="246" t="s">
        <v>50</v>
      </c>
      <c r="E40" s="246" t="s">
        <v>100</v>
      </c>
      <c r="F40" s="246"/>
      <c r="G40" s="246" t="s">
        <v>134</v>
      </c>
      <c r="H40" s="246" t="s">
        <v>237</v>
      </c>
      <c r="I40" s="263" t="s">
        <v>132</v>
      </c>
      <c r="J40" s="320">
        <v>92024</v>
      </c>
      <c r="K40" s="517">
        <f t="shared" si="0"/>
        <v>115030</v>
      </c>
      <c r="L40" s="248"/>
      <c r="M40" s="246">
        <v>20</v>
      </c>
      <c r="N40" s="246"/>
      <c r="O40" s="259"/>
      <c r="P40" s="249"/>
      <c r="Q40" s="518">
        <f>K40/18*M40</f>
        <v>127811.11111111111</v>
      </c>
      <c r="R40" s="250"/>
      <c r="S40" s="250"/>
      <c r="T40" s="332">
        <v>7865</v>
      </c>
      <c r="U40" s="332">
        <v>3932</v>
      </c>
      <c r="V40" s="332">
        <v>3933</v>
      </c>
      <c r="W40" s="250"/>
      <c r="X40" s="250"/>
      <c r="Y40" s="251">
        <f t="shared" si="1"/>
        <v>127811.11111111111</v>
      </c>
      <c r="Z40" s="340">
        <v>20</v>
      </c>
      <c r="AA40" s="519">
        <f>K40*30%/18*Z40</f>
        <v>38343.333333333336</v>
      </c>
      <c r="AB40" s="332">
        <v>8849</v>
      </c>
      <c r="AC40" s="332">
        <v>4424</v>
      </c>
      <c r="AD40" s="332">
        <v>4425</v>
      </c>
      <c r="AE40" s="525">
        <f>K40*35%/18*M40</f>
        <v>44733.88888888889</v>
      </c>
      <c r="AF40" s="525"/>
      <c r="AG40" s="525"/>
      <c r="AH40" s="250"/>
      <c r="AI40" s="332">
        <v>1770</v>
      </c>
      <c r="AJ40" s="250"/>
      <c r="AK40" s="250"/>
      <c r="AL40" s="250"/>
      <c r="AM40" s="332"/>
      <c r="AN40" s="519"/>
      <c r="AO40" s="260"/>
      <c r="AP40" s="630"/>
      <c r="AQ40" s="261"/>
      <c r="AR40" s="636"/>
      <c r="AS40" s="531"/>
      <c r="AT40" s="652"/>
      <c r="AU40" s="520">
        <f>Q40*10%</f>
        <v>12781.111111111111</v>
      </c>
      <c r="AV40" s="189">
        <f>Q40+T40+AA40+AB40+AE40+AF40+AG40+AH40+AI40+AJ40+AL40+AN40+AP40+AR40+AS40+AU40</f>
        <v>242153.4444444445</v>
      </c>
      <c r="AW40" s="531"/>
    </row>
    <row r="41" spans="1:49" s="178" customFormat="1" ht="28.5">
      <c r="A41" s="304"/>
      <c r="B41" s="305"/>
      <c r="C41" s="241"/>
      <c r="D41" s="241"/>
      <c r="E41" s="241" t="s">
        <v>58</v>
      </c>
      <c r="F41" s="241" t="s">
        <v>64</v>
      </c>
      <c r="G41" s="241"/>
      <c r="H41" s="254"/>
      <c r="I41" s="241"/>
      <c r="J41" s="318"/>
      <c r="K41" s="517"/>
      <c r="L41" s="241"/>
      <c r="M41" s="241"/>
      <c r="N41" s="241"/>
      <c r="O41" s="256"/>
      <c r="P41" s="242"/>
      <c r="Q41" s="518"/>
      <c r="R41" s="242"/>
      <c r="S41" s="242"/>
      <c r="T41" s="334"/>
      <c r="U41" s="334"/>
      <c r="V41" s="334"/>
      <c r="W41" s="242"/>
      <c r="X41" s="242"/>
      <c r="Y41" s="251"/>
      <c r="Z41" s="329"/>
      <c r="AA41" s="519"/>
      <c r="AB41" s="334"/>
      <c r="AC41" s="334"/>
      <c r="AD41" s="334"/>
      <c r="AE41" s="525"/>
      <c r="AF41" s="525"/>
      <c r="AG41" s="525"/>
      <c r="AH41" s="242"/>
      <c r="AI41" s="334"/>
      <c r="AJ41" s="242"/>
      <c r="AK41" s="242"/>
      <c r="AL41" s="242"/>
      <c r="AM41" s="334"/>
      <c r="AN41" s="519"/>
      <c r="AO41" s="242"/>
      <c r="AP41" s="630"/>
      <c r="AQ41" s="253"/>
      <c r="AR41" s="193"/>
      <c r="AS41" s="531"/>
      <c r="AT41" s="652"/>
      <c r="AU41" s="520"/>
      <c r="AV41" s="189"/>
      <c r="AW41" s="531"/>
    </row>
    <row r="42" spans="1:49" s="178" customFormat="1" ht="28.5">
      <c r="A42" s="306">
        <v>7</v>
      </c>
      <c r="B42" s="307"/>
      <c r="C42" s="246" t="s">
        <v>152</v>
      </c>
      <c r="D42" s="246" t="s">
        <v>50</v>
      </c>
      <c r="E42" s="241" t="s">
        <v>59</v>
      </c>
      <c r="F42" s="241"/>
      <c r="G42" s="241" t="s">
        <v>133</v>
      </c>
      <c r="H42" s="241" t="s">
        <v>237</v>
      </c>
      <c r="I42" s="247" t="s">
        <v>139</v>
      </c>
      <c r="J42" s="317">
        <v>95741</v>
      </c>
      <c r="K42" s="517">
        <f t="shared" si="0"/>
        <v>119676.25</v>
      </c>
      <c r="L42" s="248"/>
      <c r="M42" s="246">
        <v>18</v>
      </c>
      <c r="N42" s="246"/>
      <c r="O42" s="259"/>
      <c r="P42" s="249"/>
      <c r="Q42" s="518">
        <f>K42/18*M42</f>
        <v>119676.25</v>
      </c>
      <c r="R42" s="250"/>
      <c r="S42" s="250"/>
      <c r="T42" s="332">
        <v>7079</v>
      </c>
      <c r="U42" s="332">
        <v>3539</v>
      </c>
      <c r="V42" s="332">
        <v>3540</v>
      </c>
      <c r="W42" s="250"/>
      <c r="X42" s="250"/>
      <c r="Y42" s="251">
        <f t="shared" si="1"/>
        <v>119676.25</v>
      </c>
      <c r="Z42" s="340">
        <v>18</v>
      </c>
      <c r="AA42" s="519">
        <f>K42*30%/18*Z42</f>
        <v>35902.875</v>
      </c>
      <c r="AB42" s="332">
        <v>8849</v>
      </c>
      <c r="AC42" s="332">
        <v>4424</v>
      </c>
      <c r="AD42" s="332">
        <v>4425</v>
      </c>
      <c r="AE42" s="525"/>
      <c r="AF42" s="525"/>
      <c r="AG42" s="525">
        <f>K42*40%/18*M42</f>
        <v>47870.5</v>
      </c>
      <c r="AH42" s="250"/>
      <c r="AI42" s="332">
        <v>1770</v>
      </c>
      <c r="AJ42" s="250"/>
      <c r="AK42" s="250"/>
      <c r="AL42" s="250"/>
      <c r="AM42" s="332"/>
      <c r="AN42" s="519"/>
      <c r="AO42" s="250"/>
      <c r="AP42" s="630"/>
      <c r="AQ42" s="260"/>
      <c r="AR42" s="193"/>
      <c r="AS42" s="531"/>
      <c r="AT42" s="652"/>
      <c r="AU42" s="520">
        <f>Q42*10%</f>
        <v>11967.625</v>
      </c>
      <c r="AV42" s="189">
        <f>Q42+T42+AA42+AB42+AE42+AF42+AG42+AH42+AI42+AJ42+AL42+AN42+AP42+AR42+AS42+AU42</f>
        <v>233115.25</v>
      </c>
      <c r="AW42" s="531"/>
    </row>
    <row r="43" spans="1:49" s="178" customFormat="1" ht="28.5">
      <c r="A43" s="308"/>
      <c r="B43" s="305"/>
      <c r="C43" s="241"/>
      <c r="D43" s="256"/>
      <c r="E43" s="264" t="s">
        <v>153</v>
      </c>
      <c r="F43" s="265" t="s">
        <v>98</v>
      </c>
      <c r="G43" s="265"/>
      <c r="H43" s="264"/>
      <c r="I43" s="255"/>
      <c r="J43" s="318"/>
      <c r="K43" s="517"/>
      <c r="L43" s="241"/>
      <c r="M43" s="241"/>
      <c r="N43" s="241"/>
      <c r="O43" s="256"/>
      <c r="P43" s="242"/>
      <c r="Q43" s="518"/>
      <c r="R43" s="242"/>
      <c r="S43" s="242"/>
      <c r="T43" s="336"/>
      <c r="U43" s="336"/>
      <c r="V43" s="336"/>
      <c r="W43" s="242"/>
      <c r="X43" s="243"/>
      <c r="Y43" s="251"/>
      <c r="Z43" s="329"/>
      <c r="AA43" s="519"/>
      <c r="AB43" s="334"/>
      <c r="AC43" s="334"/>
      <c r="AD43" s="334"/>
      <c r="AE43" s="332"/>
      <c r="AF43" s="525"/>
      <c r="AG43" s="525"/>
      <c r="AH43" s="242"/>
      <c r="AI43" s="334"/>
      <c r="AJ43" s="242"/>
      <c r="AK43" s="242"/>
      <c r="AL43" s="242"/>
      <c r="AM43" s="334"/>
      <c r="AN43" s="519"/>
      <c r="AO43" s="242"/>
      <c r="AP43" s="630"/>
      <c r="AQ43" s="253"/>
      <c r="AR43" s="193"/>
      <c r="AS43" s="531"/>
      <c r="AT43" s="652"/>
      <c r="AU43" s="520"/>
      <c r="AV43" s="189"/>
      <c r="AW43" s="531"/>
    </row>
    <row r="44" spans="1:49" s="178" customFormat="1" ht="28.5">
      <c r="A44" s="309">
        <v>8</v>
      </c>
      <c r="B44" s="310"/>
      <c r="C44" s="246" t="s">
        <v>196</v>
      </c>
      <c r="D44" s="246" t="s">
        <v>91</v>
      </c>
      <c r="E44" s="227" t="s">
        <v>193</v>
      </c>
      <c r="F44" s="227"/>
      <c r="G44" s="227" t="s">
        <v>138</v>
      </c>
      <c r="H44" s="227" t="s">
        <v>237</v>
      </c>
      <c r="I44" s="247" t="s">
        <v>242</v>
      </c>
      <c r="J44" s="321">
        <v>68133</v>
      </c>
      <c r="K44" s="517">
        <f t="shared" si="0"/>
        <v>85166.25</v>
      </c>
      <c r="L44" s="248"/>
      <c r="M44" s="248">
        <v>18</v>
      </c>
      <c r="N44" s="248"/>
      <c r="O44" s="267"/>
      <c r="P44" s="249"/>
      <c r="Q44" s="518">
        <f>K44/18*M44</f>
        <v>85166.25</v>
      </c>
      <c r="R44" s="249"/>
      <c r="S44" s="249"/>
      <c r="T44" s="337">
        <v>7079</v>
      </c>
      <c r="U44" s="337">
        <v>3539</v>
      </c>
      <c r="V44" s="337">
        <v>3540</v>
      </c>
      <c r="W44" s="249"/>
      <c r="X44" s="269"/>
      <c r="Y44" s="251">
        <f t="shared" si="1"/>
        <v>85166.25</v>
      </c>
      <c r="Z44" s="331">
        <v>18</v>
      </c>
      <c r="AA44" s="519">
        <f>K44*30%/18*Z44</f>
        <v>25549.875</v>
      </c>
      <c r="AB44" s="328">
        <v>8849</v>
      </c>
      <c r="AC44" s="334">
        <v>4424</v>
      </c>
      <c r="AD44" s="334">
        <v>4425</v>
      </c>
      <c r="AE44" s="332"/>
      <c r="AF44" s="525">
        <f>K44*30%/18*M44</f>
        <v>25549.875</v>
      </c>
      <c r="AG44" s="525"/>
      <c r="AH44" s="249"/>
      <c r="AI44" s="328">
        <v>1770</v>
      </c>
      <c r="AJ44" s="249"/>
      <c r="AK44" s="328">
        <v>18</v>
      </c>
      <c r="AL44" s="328">
        <v>7079</v>
      </c>
      <c r="AM44" s="328"/>
      <c r="AN44" s="519"/>
      <c r="AO44" s="328"/>
      <c r="AP44" s="630"/>
      <c r="AQ44" s="268"/>
      <c r="AR44" s="637"/>
      <c r="AS44" s="531"/>
      <c r="AT44" s="652"/>
      <c r="AU44" s="520">
        <f>Q44*10%</f>
        <v>8516.625</v>
      </c>
      <c r="AV44" s="189">
        <f>Q44+T44+AA44+AB44+AE44+AF44+AG44+AH44+AI44+AJ44+AL44+AN44+AP44+AR44+AS44+AU44</f>
        <v>169559.625</v>
      </c>
      <c r="AW44" s="531"/>
    </row>
    <row r="45" spans="1:49" s="178" customFormat="1" ht="28.5">
      <c r="A45" s="308"/>
      <c r="B45" s="305"/>
      <c r="C45" s="241"/>
      <c r="D45" s="241"/>
      <c r="E45" s="256" t="s">
        <v>118</v>
      </c>
      <c r="F45" s="270" t="s">
        <v>117</v>
      </c>
      <c r="G45" s="270"/>
      <c r="H45" s="271"/>
      <c r="I45" s="255"/>
      <c r="J45" s="318"/>
      <c r="K45" s="517"/>
      <c r="L45" s="241"/>
      <c r="M45" s="241"/>
      <c r="N45" s="241"/>
      <c r="O45" s="256"/>
      <c r="P45" s="242"/>
      <c r="Q45" s="518"/>
      <c r="R45" s="242"/>
      <c r="S45" s="242"/>
      <c r="T45" s="336"/>
      <c r="U45" s="336"/>
      <c r="V45" s="336"/>
      <c r="W45" s="242"/>
      <c r="X45" s="243"/>
      <c r="Y45" s="251"/>
      <c r="Z45" s="329"/>
      <c r="AA45" s="519"/>
      <c r="AB45" s="334"/>
      <c r="AC45" s="334"/>
      <c r="AD45" s="334"/>
      <c r="AE45" s="332"/>
      <c r="AF45" s="524"/>
      <c r="AG45" s="525"/>
      <c r="AH45" s="242"/>
      <c r="AI45" s="334"/>
      <c r="AJ45" s="242"/>
      <c r="AK45" s="334"/>
      <c r="AL45" s="334"/>
      <c r="AM45" s="334"/>
      <c r="AN45" s="519"/>
      <c r="AO45" s="334"/>
      <c r="AP45" s="630"/>
      <c r="AQ45" s="253"/>
      <c r="AR45" s="193"/>
      <c r="AS45" s="531"/>
      <c r="AT45" s="652"/>
      <c r="AU45" s="520"/>
      <c r="AV45" s="189"/>
      <c r="AW45" s="531"/>
    </row>
    <row r="46" spans="1:49" s="178" customFormat="1" ht="29.25" thickBot="1">
      <c r="A46" s="306">
        <v>9</v>
      </c>
      <c r="B46" s="307"/>
      <c r="C46" s="246" t="s">
        <v>231</v>
      </c>
      <c r="D46" s="266" t="s">
        <v>91</v>
      </c>
      <c r="E46" s="259" t="s">
        <v>116</v>
      </c>
      <c r="F46" s="272"/>
      <c r="G46" s="272" t="s">
        <v>137</v>
      </c>
      <c r="H46" s="272" t="s">
        <v>237</v>
      </c>
      <c r="I46" s="247" t="s">
        <v>186</v>
      </c>
      <c r="J46" s="317">
        <v>77690</v>
      </c>
      <c r="K46" s="517">
        <f t="shared" si="0"/>
        <v>97112.5</v>
      </c>
      <c r="L46" s="248"/>
      <c r="M46" s="246">
        <v>18</v>
      </c>
      <c r="N46" s="246"/>
      <c r="O46" s="259"/>
      <c r="P46" s="249"/>
      <c r="Q46" s="518">
        <f>K46/18*M46</f>
        <v>97112.5</v>
      </c>
      <c r="R46" s="250"/>
      <c r="S46" s="250"/>
      <c r="T46" s="332">
        <v>7079</v>
      </c>
      <c r="U46" s="332">
        <v>3539</v>
      </c>
      <c r="V46" s="332">
        <v>3540</v>
      </c>
      <c r="W46" s="250"/>
      <c r="X46" s="252"/>
      <c r="Y46" s="251">
        <f t="shared" si="1"/>
        <v>97112.5</v>
      </c>
      <c r="Z46" s="340">
        <v>18</v>
      </c>
      <c r="AA46" s="519">
        <f>K46*30%/18*Z46</f>
        <v>29133.75</v>
      </c>
      <c r="AB46" s="332">
        <v>8849</v>
      </c>
      <c r="AC46" s="334">
        <v>4424</v>
      </c>
      <c r="AD46" s="334">
        <v>4425</v>
      </c>
      <c r="AE46" s="332"/>
      <c r="AF46" s="519"/>
      <c r="AG46" s="525"/>
      <c r="AH46" s="250"/>
      <c r="AI46" s="332">
        <v>1770</v>
      </c>
      <c r="AJ46" s="250"/>
      <c r="AK46" s="332"/>
      <c r="AL46" s="332"/>
      <c r="AM46" s="332"/>
      <c r="AN46" s="519"/>
      <c r="AO46" s="332"/>
      <c r="AP46" s="630"/>
      <c r="AQ46" s="260"/>
      <c r="AR46" s="193"/>
      <c r="AS46" s="531"/>
      <c r="AT46" s="652"/>
      <c r="AU46" s="520">
        <f>Q46*10%</f>
        <v>9711.25</v>
      </c>
      <c r="AV46" s="189">
        <f>Q46+T46+AA46+AB46+AE46+AF46+AG46+AH46+AI46+AJ46+AL46+AN46+AP46+AR46+AS46+AU46</f>
        <v>153655.5</v>
      </c>
      <c r="AW46" s="531"/>
    </row>
    <row r="47" spans="1:49" s="178" customFormat="1" ht="28.5">
      <c r="A47" s="311"/>
      <c r="B47" s="312"/>
      <c r="C47" s="248"/>
      <c r="D47" s="273"/>
      <c r="E47" s="274" t="s">
        <v>95</v>
      </c>
      <c r="F47" s="264" t="s">
        <v>198</v>
      </c>
      <c r="G47" s="264"/>
      <c r="H47" s="264"/>
      <c r="I47" s="275"/>
      <c r="J47" s="322"/>
      <c r="K47" s="517"/>
      <c r="L47" s="276"/>
      <c r="M47" s="276"/>
      <c r="N47" s="264"/>
      <c r="O47" s="264"/>
      <c r="P47" s="244"/>
      <c r="Q47" s="518"/>
      <c r="R47" s="277"/>
      <c r="S47" s="277"/>
      <c r="T47" s="338"/>
      <c r="U47" s="338"/>
      <c r="V47" s="338"/>
      <c r="W47" s="277"/>
      <c r="X47" s="277"/>
      <c r="Y47" s="251"/>
      <c r="Z47" s="341"/>
      <c r="AA47" s="519"/>
      <c r="AB47" s="422"/>
      <c r="AC47" s="737"/>
      <c r="AD47" s="737"/>
      <c r="AE47" s="340"/>
      <c r="AF47" s="527"/>
      <c r="AG47" s="525"/>
      <c r="AH47" s="277"/>
      <c r="AI47" s="338"/>
      <c r="AJ47" s="277"/>
      <c r="AK47" s="338"/>
      <c r="AL47" s="338"/>
      <c r="AM47" s="338"/>
      <c r="AN47" s="519"/>
      <c r="AO47" s="338"/>
      <c r="AP47" s="630"/>
      <c r="AQ47" s="278"/>
      <c r="AR47" s="634"/>
      <c r="AS47" s="531"/>
      <c r="AT47" s="652"/>
      <c r="AU47" s="520"/>
      <c r="AV47" s="189"/>
      <c r="AW47" s="531"/>
    </row>
    <row r="48" spans="1:49" s="178" customFormat="1" ht="29.25" thickBot="1">
      <c r="A48" s="309">
        <v>10</v>
      </c>
      <c r="B48" s="310"/>
      <c r="C48" s="248" t="s">
        <v>174</v>
      </c>
      <c r="D48" s="266" t="s">
        <v>50</v>
      </c>
      <c r="E48" s="279" t="s">
        <v>236</v>
      </c>
      <c r="F48" s="227"/>
      <c r="G48" s="227" t="s">
        <v>135</v>
      </c>
      <c r="H48" s="227" t="s">
        <v>237</v>
      </c>
      <c r="I48" s="280" t="s">
        <v>238</v>
      </c>
      <c r="J48" s="323">
        <v>77513</v>
      </c>
      <c r="K48" s="517">
        <f t="shared" si="0"/>
        <v>96891.25</v>
      </c>
      <c r="L48" s="267"/>
      <c r="M48" s="267">
        <v>18</v>
      </c>
      <c r="N48" s="227"/>
      <c r="O48" s="227"/>
      <c r="P48" s="251"/>
      <c r="Q48" s="518">
        <f>K48/18*M48</f>
        <v>96891.25</v>
      </c>
      <c r="R48" s="249"/>
      <c r="S48" s="249"/>
      <c r="T48" s="328">
        <v>7079</v>
      </c>
      <c r="U48" s="328">
        <v>3539</v>
      </c>
      <c r="V48" s="328">
        <v>3540</v>
      </c>
      <c r="W48" s="249"/>
      <c r="X48" s="249"/>
      <c r="Y48" s="251">
        <f t="shared" si="1"/>
        <v>96891.25</v>
      </c>
      <c r="Z48" s="342">
        <v>18</v>
      </c>
      <c r="AA48" s="519">
        <f>K48*30%/18*Z48</f>
        <v>29067.375</v>
      </c>
      <c r="AB48" s="337">
        <v>8849</v>
      </c>
      <c r="AC48" s="738">
        <v>4424</v>
      </c>
      <c r="AD48" s="738">
        <v>4425</v>
      </c>
      <c r="AE48" s="340"/>
      <c r="AF48" s="528"/>
      <c r="AG48" s="525"/>
      <c r="AH48" s="249"/>
      <c r="AI48" s="328">
        <v>1770</v>
      </c>
      <c r="AJ48" s="249"/>
      <c r="AK48" s="328"/>
      <c r="AL48" s="328"/>
      <c r="AM48" s="328"/>
      <c r="AN48" s="519"/>
      <c r="AO48" s="328"/>
      <c r="AP48" s="630"/>
      <c r="AQ48" s="281"/>
      <c r="AR48" s="637"/>
      <c r="AS48" s="531"/>
      <c r="AT48" s="652"/>
      <c r="AU48" s="520">
        <f>Q48*10%</f>
        <v>9689.125</v>
      </c>
      <c r="AV48" s="189">
        <f>Q48+T48+AA48+AB48+AE48+AF48+AG48+AH48+AI48+AJ48+AL48+AN48+AP48+AR48+AS48+AU48</f>
        <v>153345.75</v>
      </c>
      <c r="AW48" s="531"/>
    </row>
    <row r="49" spans="1:49" s="178" customFormat="1" ht="28.5">
      <c r="A49" s="313"/>
      <c r="B49" s="313"/>
      <c r="C49" s="264"/>
      <c r="D49" s="283"/>
      <c r="E49" s="190" t="s">
        <v>81</v>
      </c>
      <c r="F49" s="270" t="s">
        <v>64</v>
      </c>
      <c r="G49" s="270"/>
      <c r="H49" s="264"/>
      <c r="I49" s="270"/>
      <c r="J49" s="324"/>
      <c r="K49" s="517"/>
      <c r="L49" s="264"/>
      <c r="M49" s="191"/>
      <c r="N49" s="270"/>
      <c r="O49" s="284"/>
      <c r="P49" s="257"/>
      <c r="Q49" s="518"/>
      <c r="R49" s="245"/>
      <c r="S49" s="285"/>
      <c r="T49" s="330"/>
      <c r="U49" s="330"/>
      <c r="V49" s="330"/>
      <c r="W49" s="244"/>
      <c r="X49" s="286"/>
      <c r="Y49" s="251"/>
      <c r="Z49" s="343"/>
      <c r="AA49" s="519"/>
      <c r="AB49" s="392"/>
      <c r="AC49" s="737"/>
      <c r="AD49" s="737"/>
      <c r="AE49" s="340"/>
      <c r="AF49" s="529"/>
      <c r="AG49" s="525"/>
      <c r="AH49" s="244"/>
      <c r="AI49" s="330"/>
      <c r="AJ49" s="244"/>
      <c r="AK49" s="330"/>
      <c r="AL49" s="330"/>
      <c r="AM49" s="330"/>
      <c r="AN49" s="519"/>
      <c r="AO49" s="344"/>
      <c r="AP49" s="630"/>
      <c r="AQ49" s="257"/>
      <c r="AR49" s="635"/>
      <c r="AS49" s="531"/>
      <c r="AT49" s="652"/>
      <c r="AU49" s="520"/>
      <c r="AV49" s="189"/>
      <c r="AW49" s="531"/>
    </row>
    <row r="50" spans="1:49" s="178" customFormat="1" ht="29.25" thickBot="1">
      <c r="A50" s="314">
        <v>11</v>
      </c>
      <c r="B50" s="314"/>
      <c r="C50" s="227" t="s">
        <v>195</v>
      </c>
      <c r="D50" s="237" t="s">
        <v>50</v>
      </c>
      <c r="E50" s="237" t="s">
        <v>175</v>
      </c>
      <c r="F50" s="227"/>
      <c r="G50" s="227" t="s">
        <v>133</v>
      </c>
      <c r="H50" s="272" t="s">
        <v>237</v>
      </c>
      <c r="I50" s="227" t="s">
        <v>240</v>
      </c>
      <c r="J50" s="325">
        <v>94148</v>
      </c>
      <c r="K50" s="517">
        <f t="shared" si="0"/>
        <v>117685</v>
      </c>
      <c r="L50" s="227"/>
      <c r="M50" s="227">
        <v>19</v>
      </c>
      <c r="N50" s="227"/>
      <c r="O50" s="282"/>
      <c r="P50" s="251"/>
      <c r="Q50" s="518">
        <f>K50/18*M50</f>
        <v>124223.05555555556</v>
      </c>
      <c r="R50" s="251"/>
      <c r="S50" s="251"/>
      <c r="T50" s="339">
        <v>7472</v>
      </c>
      <c r="U50" s="339">
        <v>3736</v>
      </c>
      <c r="V50" s="339">
        <v>3736</v>
      </c>
      <c r="W50" s="251"/>
      <c r="X50" s="251"/>
      <c r="Y50" s="251">
        <f t="shared" si="1"/>
        <v>124223.05555555556</v>
      </c>
      <c r="Z50" s="339">
        <v>19</v>
      </c>
      <c r="AA50" s="519">
        <f>K50*30%/18*Z50</f>
        <v>37266.91666666667</v>
      </c>
      <c r="AB50" s="538">
        <v>8849</v>
      </c>
      <c r="AC50" s="738">
        <v>4424</v>
      </c>
      <c r="AD50" s="738">
        <v>4425</v>
      </c>
      <c r="AE50" s="340"/>
      <c r="AF50" s="530"/>
      <c r="AG50" s="525">
        <f>K50*40%/18*M50</f>
        <v>49689.22222222222</v>
      </c>
      <c r="AH50" s="251"/>
      <c r="AI50" s="339">
        <v>1770</v>
      </c>
      <c r="AJ50" s="251"/>
      <c r="AK50" s="339">
        <v>18</v>
      </c>
      <c r="AL50" s="339">
        <v>7079</v>
      </c>
      <c r="AM50" s="339"/>
      <c r="AN50" s="519"/>
      <c r="AO50" s="339"/>
      <c r="AP50" s="630"/>
      <c r="AQ50" s="261"/>
      <c r="AR50" s="636"/>
      <c r="AS50" s="531"/>
      <c r="AT50" s="652"/>
      <c r="AU50" s="520">
        <f>Q50*10%</f>
        <v>12422.305555555557</v>
      </c>
      <c r="AV50" s="189">
        <f>Q50+T50+AA50+AB50+AE50+AF50+AG50+AH50+AI50+AJ50+AL50+AN50+AP50+AR50+AS50+AU50</f>
        <v>248771.50000000003</v>
      </c>
      <c r="AW50" s="531"/>
    </row>
    <row r="51" spans="1:49" s="178" customFormat="1" ht="28.5">
      <c r="A51" s="313"/>
      <c r="B51" s="313"/>
      <c r="C51" s="227"/>
      <c r="D51" s="283"/>
      <c r="E51" s="287" t="s">
        <v>187</v>
      </c>
      <c r="F51" s="264" t="s">
        <v>198</v>
      </c>
      <c r="G51" s="264"/>
      <c r="H51" s="270"/>
      <c r="I51" s="270"/>
      <c r="J51" s="324"/>
      <c r="K51" s="517"/>
      <c r="L51" s="264"/>
      <c r="M51" s="191"/>
      <c r="N51" s="270"/>
      <c r="O51" s="284"/>
      <c r="P51" s="257"/>
      <c r="Q51" s="518"/>
      <c r="R51" s="245"/>
      <c r="S51" s="285"/>
      <c r="T51" s="330"/>
      <c r="U51" s="330"/>
      <c r="V51" s="330"/>
      <c r="W51" s="244"/>
      <c r="X51" s="286"/>
      <c r="Y51" s="251"/>
      <c r="Z51" s="343"/>
      <c r="AA51" s="519"/>
      <c r="AB51" s="392"/>
      <c r="AC51" s="737"/>
      <c r="AD51" s="344"/>
      <c r="AE51" s="332"/>
      <c r="AF51" s="529"/>
      <c r="AG51" s="525"/>
      <c r="AH51" s="244"/>
      <c r="AI51" s="330"/>
      <c r="AJ51" s="244"/>
      <c r="AK51" s="244"/>
      <c r="AL51" s="244"/>
      <c r="AM51" s="244"/>
      <c r="AN51" s="519"/>
      <c r="AO51" s="286"/>
      <c r="AP51" s="630"/>
      <c r="AQ51" s="257"/>
      <c r="AR51" s="635"/>
      <c r="AS51" s="531"/>
      <c r="AT51" s="652"/>
      <c r="AU51" s="520"/>
      <c r="AV51" s="189"/>
      <c r="AW51" s="531"/>
    </row>
    <row r="52" spans="1:49" s="178" customFormat="1" ht="29.25" thickBot="1">
      <c r="A52" s="315">
        <v>12</v>
      </c>
      <c r="B52" s="314"/>
      <c r="C52" s="227" t="s">
        <v>232</v>
      </c>
      <c r="D52" s="237" t="s">
        <v>91</v>
      </c>
      <c r="E52" s="190" t="s">
        <v>188</v>
      </c>
      <c r="F52" s="270"/>
      <c r="G52" s="270" t="s">
        <v>180</v>
      </c>
      <c r="H52" s="272" t="s">
        <v>237</v>
      </c>
      <c r="I52" s="227" t="s">
        <v>241</v>
      </c>
      <c r="J52" s="325">
        <v>61055</v>
      </c>
      <c r="K52" s="517">
        <f t="shared" si="0"/>
        <v>76318.75</v>
      </c>
      <c r="L52" s="227"/>
      <c r="M52" s="191">
        <v>18</v>
      </c>
      <c r="N52" s="270"/>
      <c r="O52" s="284"/>
      <c r="P52" s="251"/>
      <c r="Q52" s="518">
        <f>K52/18*M52</f>
        <v>76318.75</v>
      </c>
      <c r="R52" s="251"/>
      <c r="S52" s="285"/>
      <c r="T52" s="339">
        <v>7079</v>
      </c>
      <c r="U52" s="339">
        <v>3539</v>
      </c>
      <c r="V52" s="339">
        <v>3540</v>
      </c>
      <c r="W52" s="251"/>
      <c r="X52" s="286"/>
      <c r="Y52" s="251">
        <f t="shared" si="1"/>
        <v>76318.75</v>
      </c>
      <c r="Z52" s="343">
        <v>18</v>
      </c>
      <c r="AA52" s="519">
        <f>K52*30%/18*Z52</f>
        <v>22895.625</v>
      </c>
      <c r="AB52" s="538">
        <v>8849</v>
      </c>
      <c r="AC52" s="738">
        <v>4424</v>
      </c>
      <c r="AD52" s="344">
        <v>4425</v>
      </c>
      <c r="AE52" s="332"/>
      <c r="AF52" s="530"/>
      <c r="AG52" s="525"/>
      <c r="AH52" s="251"/>
      <c r="AI52" s="339">
        <v>1770</v>
      </c>
      <c r="AJ52" s="251"/>
      <c r="AK52" s="251"/>
      <c r="AL52" s="251"/>
      <c r="AM52" s="251"/>
      <c r="AN52" s="519"/>
      <c r="AO52" s="286"/>
      <c r="AP52" s="630"/>
      <c r="AQ52" s="261"/>
      <c r="AR52" s="636"/>
      <c r="AS52" s="531"/>
      <c r="AT52" s="652"/>
      <c r="AU52" s="520">
        <f>Q52*10%</f>
        <v>7631.875</v>
      </c>
      <c r="AV52" s="189">
        <f>Q52+T52+AA52+AB52+AE52+AF52+AG52+AH52+AI52+AJ52+AL52+AN52+AP52+AR52+AS52+AU52</f>
        <v>124544.25</v>
      </c>
      <c r="AW52" s="531"/>
    </row>
    <row r="53" spans="1:49" s="178" customFormat="1" ht="28.5">
      <c r="A53" s="314"/>
      <c r="B53" s="316"/>
      <c r="C53" s="187"/>
      <c r="D53" s="186"/>
      <c r="E53" s="186"/>
      <c r="F53" s="187"/>
      <c r="G53" s="187"/>
      <c r="H53" s="187"/>
      <c r="I53" s="227"/>
      <c r="J53" s="326"/>
      <c r="K53" s="326"/>
      <c r="L53" s="188">
        <f aca="true" t="shared" si="2" ref="L53:AS53">SUM(L29:L52)</f>
        <v>0</v>
      </c>
      <c r="M53" s="188">
        <f t="shared" si="2"/>
        <v>220</v>
      </c>
      <c r="N53" s="188">
        <f t="shared" si="2"/>
        <v>0</v>
      </c>
      <c r="O53" s="188">
        <f t="shared" si="2"/>
        <v>0</v>
      </c>
      <c r="P53" s="188">
        <f t="shared" si="2"/>
        <v>0</v>
      </c>
      <c r="Q53" s="189">
        <f>SUM(Q30:Q52)</f>
        <v>1293440.347222222</v>
      </c>
      <c r="R53" s="188">
        <f t="shared" si="2"/>
        <v>0</v>
      </c>
      <c r="S53" s="188">
        <f t="shared" si="2"/>
        <v>0</v>
      </c>
      <c r="T53" s="188">
        <f t="shared" si="2"/>
        <v>86519</v>
      </c>
      <c r="U53" s="188">
        <f t="shared" si="2"/>
        <v>43255</v>
      </c>
      <c r="V53" s="188">
        <f t="shared" si="2"/>
        <v>43264</v>
      </c>
      <c r="W53" s="188">
        <f t="shared" si="2"/>
        <v>0</v>
      </c>
      <c r="X53" s="188">
        <f t="shared" si="2"/>
        <v>0</v>
      </c>
      <c r="Y53" s="189">
        <f t="shared" si="2"/>
        <v>1293440.347222222</v>
      </c>
      <c r="Z53" s="188">
        <f t="shared" si="2"/>
        <v>220</v>
      </c>
      <c r="AA53" s="189">
        <f>SUM(AA30:AA52)</f>
        <v>388032.1041666667</v>
      </c>
      <c r="AB53" s="188">
        <f t="shared" si="2"/>
        <v>106188</v>
      </c>
      <c r="AC53" s="739">
        <f t="shared" si="2"/>
        <v>53088</v>
      </c>
      <c r="AD53" s="188">
        <f t="shared" si="2"/>
        <v>53100</v>
      </c>
      <c r="AE53" s="189">
        <f>SUM(AE30:AE52)</f>
        <v>127095.84027777778</v>
      </c>
      <c r="AF53" s="189">
        <f>SUM(AF29:AF52)</f>
        <v>25549.875</v>
      </c>
      <c r="AG53" s="189">
        <f>SUM(AG29:AG52)</f>
        <v>188084.69444444444</v>
      </c>
      <c r="AH53" s="188">
        <f t="shared" si="2"/>
        <v>0</v>
      </c>
      <c r="AI53" s="188">
        <f t="shared" si="2"/>
        <v>21240</v>
      </c>
      <c r="AJ53" s="188">
        <f t="shared" si="2"/>
        <v>0</v>
      </c>
      <c r="AK53" s="188">
        <f t="shared" si="2"/>
        <v>36</v>
      </c>
      <c r="AL53" s="188">
        <f t="shared" si="2"/>
        <v>14158</v>
      </c>
      <c r="AM53" s="188"/>
      <c r="AN53" s="189">
        <f>SUM(AN31:AN52)</f>
        <v>0</v>
      </c>
      <c r="AO53" s="188"/>
      <c r="AP53" s="189">
        <f t="shared" si="2"/>
        <v>82379.5</v>
      </c>
      <c r="AQ53" s="595"/>
      <c r="AR53" s="595">
        <f t="shared" si="2"/>
        <v>0</v>
      </c>
      <c r="AS53" s="595">
        <f t="shared" si="2"/>
        <v>0</v>
      </c>
      <c r="AT53" s="595"/>
      <c r="AU53" s="189">
        <f>SUM(AU30:AU52)</f>
        <v>129344.03472222223</v>
      </c>
      <c r="AV53" s="189">
        <f>SUM(AV30:AV52)</f>
        <v>2462031.3958333335</v>
      </c>
      <c r="AW53" s="189">
        <f>SUM(AW30:AW52)</f>
        <v>0</v>
      </c>
    </row>
    <row r="54" spans="1:49" s="178" customFormat="1" ht="28.5">
      <c r="A54" s="190"/>
      <c r="B54" s="190"/>
      <c r="C54" s="191"/>
      <c r="D54" s="190"/>
      <c r="E54" s="190"/>
      <c r="F54" s="191"/>
      <c r="G54" s="191"/>
      <c r="H54" s="191"/>
      <c r="I54" s="191"/>
      <c r="J54" s="327"/>
      <c r="K54" s="327"/>
      <c r="L54" s="192">
        <v>0</v>
      </c>
      <c r="M54" s="192">
        <f>M53</f>
        <v>220</v>
      </c>
      <c r="N54" s="192">
        <f aca="true" t="shared" si="3" ref="N54:AU54">N53</f>
        <v>0</v>
      </c>
      <c r="O54" s="192">
        <f t="shared" si="3"/>
        <v>0</v>
      </c>
      <c r="P54" s="193">
        <f t="shared" si="3"/>
        <v>0</v>
      </c>
      <c r="Q54" s="193">
        <f t="shared" si="3"/>
        <v>1293440.347222222</v>
      </c>
      <c r="R54" s="193">
        <f t="shared" si="3"/>
        <v>0</v>
      </c>
      <c r="S54" s="193">
        <f t="shared" si="3"/>
        <v>0</v>
      </c>
      <c r="T54" s="193">
        <f t="shared" si="3"/>
        <v>86519</v>
      </c>
      <c r="U54" s="193">
        <f t="shared" si="3"/>
        <v>43255</v>
      </c>
      <c r="V54" s="193">
        <f t="shared" si="3"/>
        <v>43264</v>
      </c>
      <c r="W54" s="193">
        <f t="shared" si="3"/>
        <v>0</v>
      </c>
      <c r="X54" s="193">
        <f t="shared" si="3"/>
        <v>0</v>
      </c>
      <c r="Y54" s="193">
        <f t="shared" si="3"/>
        <v>1293440.347222222</v>
      </c>
      <c r="Z54" s="193">
        <f t="shared" si="3"/>
        <v>220</v>
      </c>
      <c r="AA54" s="193">
        <f t="shared" si="3"/>
        <v>388032.1041666667</v>
      </c>
      <c r="AB54" s="193">
        <f t="shared" si="3"/>
        <v>106188</v>
      </c>
      <c r="AC54" s="193">
        <f t="shared" si="3"/>
        <v>53088</v>
      </c>
      <c r="AD54" s="193">
        <f t="shared" si="3"/>
        <v>53100</v>
      </c>
      <c r="AE54" s="193">
        <f t="shared" si="3"/>
        <v>127095.84027777778</v>
      </c>
      <c r="AF54" s="193">
        <f t="shared" si="3"/>
        <v>25549.875</v>
      </c>
      <c r="AG54" s="193">
        <f t="shared" si="3"/>
        <v>188084.69444444444</v>
      </c>
      <c r="AH54" s="193">
        <f t="shared" si="3"/>
        <v>0</v>
      </c>
      <c r="AI54" s="193">
        <f t="shared" si="3"/>
        <v>21240</v>
      </c>
      <c r="AJ54" s="193">
        <f t="shared" si="3"/>
        <v>0</v>
      </c>
      <c r="AK54" s="193">
        <f t="shared" si="3"/>
        <v>36</v>
      </c>
      <c r="AL54" s="193">
        <f t="shared" si="3"/>
        <v>14158</v>
      </c>
      <c r="AM54" s="193"/>
      <c r="AN54" s="193">
        <f t="shared" si="3"/>
        <v>0</v>
      </c>
      <c r="AO54" s="193"/>
      <c r="AP54" s="193">
        <f t="shared" si="3"/>
        <v>82379.5</v>
      </c>
      <c r="AQ54" s="193"/>
      <c r="AR54" s="193">
        <f t="shared" si="3"/>
        <v>0</v>
      </c>
      <c r="AS54" s="193">
        <f t="shared" si="3"/>
        <v>0</v>
      </c>
      <c r="AT54" s="193"/>
      <c r="AU54" s="193">
        <f t="shared" si="3"/>
        <v>129344.03472222223</v>
      </c>
      <c r="AV54" s="193">
        <f>AV53</f>
        <v>2462031.3958333335</v>
      </c>
      <c r="AW54" s="193">
        <f>AW53</f>
        <v>0</v>
      </c>
    </row>
    <row r="55" spans="1:49" s="178" customFormat="1" ht="20.25" customHeight="1">
      <c r="A55" s="65"/>
      <c r="B55" s="65"/>
      <c r="C55" s="79"/>
      <c r="D55" s="65"/>
      <c r="E55" s="65"/>
      <c r="F55" s="79"/>
      <c r="G55" s="79"/>
      <c r="H55" s="79"/>
      <c r="I55" s="79"/>
      <c r="J55" s="80"/>
      <c r="K55" s="80"/>
      <c r="L55" s="80"/>
      <c r="M55" s="80"/>
      <c r="N55" s="80"/>
      <c r="O55" s="80"/>
      <c r="P55" s="80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2"/>
      <c r="AW55" s="82"/>
    </row>
    <row r="56" spans="1:49" s="178" customFormat="1" ht="28.5">
      <c r="A56" s="65"/>
      <c r="B56" s="65"/>
      <c r="C56" s="65"/>
      <c r="D56" s="65"/>
      <c r="E56" s="65" t="s">
        <v>88</v>
      </c>
      <c r="F56" s="21"/>
      <c r="G56" s="21"/>
      <c r="H56" s="65"/>
      <c r="I56" s="65" t="s">
        <v>234</v>
      </c>
      <c r="J56" s="65"/>
      <c r="K56" s="65"/>
      <c r="L56" s="65"/>
      <c r="M56" s="21"/>
      <c r="N56" s="65" t="s">
        <v>93</v>
      </c>
      <c r="O56" s="65"/>
      <c r="P56" s="65"/>
      <c r="Q56" s="21"/>
      <c r="R56" s="65" t="s">
        <v>94</v>
      </c>
      <c r="S56" s="65"/>
      <c r="T56" s="82"/>
      <c r="U56" s="82"/>
      <c r="V56" s="82"/>
      <c r="W56" s="65" t="s">
        <v>235</v>
      </c>
      <c r="X56" s="65"/>
      <c r="Y56" s="651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2"/>
      <c r="AW56" s="82"/>
    </row>
    <row r="57" spans="1:49" s="178" customFormat="1" ht="26.2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</row>
  </sheetData>
  <sheetProtection/>
  <mergeCells count="35">
    <mergeCell ref="AE1:AJ2"/>
    <mergeCell ref="E8:Z8"/>
    <mergeCell ref="E9:Y9"/>
    <mergeCell ref="AE25:AG25"/>
    <mergeCell ref="P24:S25"/>
    <mergeCell ref="E10:Z10"/>
    <mergeCell ref="AE4:AJ4"/>
    <mergeCell ref="AE3:AJ3"/>
    <mergeCell ref="AE5:AJ5"/>
    <mergeCell ref="AE6:AJ6"/>
    <mergeCell ref="AT24:AT28"/>
    <mergeCell ref="AG16:AI16"/>
    <mergeCell ref="Z24:AA24"/>
    <mergeCell ref="AS24:AS28"/>
    <mergeCell ref="AK25:AL27"/>
    <mergeCell ref="T2:Y2"/>
    <mergeCell ref="T3:AB3"/>
    <mergeCell ref="T4:AB4"/>
    <mergeCell ref="AM24:AQ25"/>
    <mergeCell ref="E7:X7"/>
    <mergeCell ref="AE7:AJ7"/>
    <mergeCell ref="AE8:AJ8"/>
    <mergeCell ref="AE9:AJ9"/>
    <mergeCell ref="AE11:AJ11"/>
    <mergeCell ref="AE12:AJ12"/>
    <mergeCell ref="AE13:AJ13"/>
    <mergeCell ref="AE14:AJ14"/>
    <mergeCell ref="AE22:AJ22"/>
    <mergeCell ref="AE23:AJ23"/>
    <mergeCell ref="AE15:AJ15"/>
    <mergeCell ref="AE17:AJ17"/>
    <mergeCell ref="AE18:AJ18"/>
    <mergeCell ref="AE19:AJ19"/>
    <mergeCell ref="AE20:AJ20"/>
    <mergeCell ref="AE21:AJ21"/>
  </mergeCells>
  <printOptions/>
  <pageMargins left="0.7" right="0.7" top="0.75" bottom="0.75" header="0.3" footer="0.3"/>
  <pageSetup fitToWidth="0" fitToHeight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2"/>
  <sheetViews>
    <sheetView tabSelected="1" view="pageBreakPreview" zoomScale="60" zoomScaleNormal="50" zoomScalePageLayoutView="0" workbookViewId="0" topLeftCell="A1">
      <pane xSplit="2" ySplit="6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:B46"/>
    </sheetView>
  </sheetViews>
  <sheetFormatPr defaultColWidth="9.00390625" defaultRowHeight="12.75"/>
  <cols>
    <col min="1" max="1" width="8.625" style="0" customWidth="1"/>
    <col min="2" max="2" width="48.125" style="0" customWidth="1"/>
    <col min="3" max="3" width="17.875" style="0" customWidth="1"/>
    <col min="4" max="4" width="20.75390625" style="0" customWidth="1"/>
    <col min="5" max="5" width="24.375" style="0" customWidth="1"/>
    <col min="6" max="6" width="17.375" style="0" customWidth="1"/>
    <col min="7" max="7" width="16.75390625" style="0" customWidth="1"/>
    <col min="8" max="8" width="46.25390625" style="0" customWidth="1"/>
    <col min="9" max="9" width="25.75390625" style="0" customWidth="1"/>
    <col min="10" max="11" width="20.875" style="0" customWidth="1"/>
    <col min="12" max="12" width="16.625" style="0" customWidth="1"/>
    <col min="13" max="13" width="15.25390625" style="18" customWidth="1"/>
    <col min="14" max="14" width="15.125" style="0" customWidth="1"/>
    <col min="15" max="15" width="15.75390625" style="0" customWidth="1"/>
    <col min="16" max="16" width="15.75390625" style="178" customWidth="1"/>
    <col min="17" max="17" width="21.375" style="178" customWidth="1"/>
    <col min="18" max="18" width="20.375" style="178" customWidth="1"/>
    <col min="19" max="19" width="21.75390625" style="178" customWidth="1"/>
    <col min="20" max="20" width="17.75390625" style="0" customWidth="1"/>
    <col min="21" max="21" width="16.25390625" style="0" customWidth="1"/>
    <col min="22" max="22" width="17.625" style="0" customWidth="1"/>
    <col min="23" max="23" width="17.25390625" style="0" customWidth="1"/>
    <col min="24" max="24" width="15.375" style="0" customWidth="1"/>
    <col min="25" max="25" width="21.875" style="0" customWidth="1"/>
    <col min="26" max="26" width="15.75390625" style="0" customWidth="1"/>
    <col min="27" max="27" width="18.875" style="0" customWidth="1"/>
    <col min="28" max="28" width="17.625" style="0" customWidth="1"/>
    <col min="29" max="29" width="23.375" style="0" customWidth="1"/>
    <col min="30" max="30" width="19.375" style="0" customWidth="1"/>
    <col min="31" max="31" width="22.125" style="0" customWidth="1"/>
    <col min="32" max="32" width="19.125" style="0" customWidth="1"/>
    <col min="33" max="33" width="18.75390625" style="0" customWidth="1"/>
    <col min="34" max="34" width="17.75390625" style="0" customWidth="1"/>
    <col min="35" max="35" width="17.25390625" style="0" customWidth="1"/>
    <col min="36" max="37" width="19.375" style="0" customWidth="1"/>
    <col min="38" max="38" width="15.375" style="0" customWidth="1"/>
    <col min="39" max="39" width="17.25390625" style="0" customWidth="1"/>
    <col min="40" max="42" width="18.25390625" style="0" customWidth="1"/>
    <col min="43" max="43" width="24.25390625" style="0" customWidth="1"/>
    <col min="44" max="44" width="29.125" style="0" customWidth="1"/>
    <col min="45" max="46" width="31.25390625" style="0" customWidth="1"/>
    <col min="47" max="47" width="19.00390625" style="0" customWidth="1"/>
    <col min="48" max="48" width="26.125" style="0" customWidth="1"/>
    <col min="49" max="50" width="28.625" style="0" customWidth="1"/>
    <col min="52" max="52" width="17.75390625" style="0" customWidth="1"/>
  </cols>
  <sheetData>
    <row r="1" spans="1:52" ht="28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176"/>
      <c r="AZ1" s="177"/>
    </row>
    <row r="2" spans="1:52" ht="51" customHeight="1">
      <c r="A2" s="22" t="s">
        <v>2</v>
      </c>
      <c r="B2" s="810" t="s">
        <v>3</v>
      </c>
      <c r="C2" s="23" t="s">
        <v>4</v>
      </c>
      <c r="D2" s="23" t="s">
        <v>5</v>
      </c>
      <c r="E2" s="22" t="s">
        <v>6</v>
      </c>
      <c r="F2" s="22" t="s">
        <v>7</v>
      </c>
      <c r="G2" s="22" t="s">
        <v>144</v>
      </c>
      <c r="H2" s="22" t="s">
        <v>8</v>
      </c>
      <c r="I2" s="22" t="s">
        <v>14</v>
      </c>
      <c r="J2" s="24" t="s">
        <v>9</v>
      </c>
      <c r="K2" s="571"/>
      <c r="L2" s="25"/>
      <c r="M2" s="26" t="s">
        <v>10</v>
      </c>
      <c r="N2" s="26"/>
      <c r="O2" s="27"/>
      <c r="P2" s="767" t="s">
        <v>226</v>
      </c>
      <c r="Q2" s="768"/>
      <c r="R2" s="768"/>
      <c r="S2" s="769"/>
      <c r="T2" s="582" t="s">
        <v>11</v>
      </c>
      <c r="U2" s="582"/>
      <c r="V2" s="582"/>
      <c r="W2" s="26"/>
      <c r="X2" s="26"/>
      <c r="Y2" s="26"/>
      <c r="Z2" s="27"/>
      <c r="AA2" s="65"/>
      <c r="AB2" s="65"/>
      <c r="AC2" s="24" t="s">
        <v>12</v>
      </c>
      <c r="AD2" s="758" t="s">
        <v>168</v>
      </c>
      <c r="AE2" s="759"/>
      <c r="AF2" s="29" t="s">
        <v>13</v>
      </c>
      <c r="AG2" s="31"/>
      <c r="AH2" s="31"/>
      <c r="AI2" s="31"/>
      <c r="AJ2" s="31"/>
      <c r="AK2" s="31"/>
      <c r="AL2" s="31"/>
      <c r="AM2" s="30"/>
      <c r="AN2" s="30"/>
      <c r="AO2" s="294"/>
      <c r="AP2" s="294"/>
      <c r="AQ2" s="31"/>
      <c r="AR2" s="31"/>
      <c r="AS2" s="65"/>
      <c r="AT2" s="799" t="s">
        <v>220</v>
      </c>
      <c r="AU2" s="809" t="s">
        <v>243</v>
      </c>
      <c r="AV2" s="514">
        <v>0.1</v>
      </c>
      <c r="AW2" s="588" t="s">
        <v>65</v>
      </c>
      <c r="AX2" s="28"/>
      <c r="AY2" s="176"/>
      <c r="AZ2" s="177"/>
    </row>
    <row r="3" spans="1:52" ht="28.5">
      <c r="A3" s="33" t="s">
        <v>15</v>
      </c>
      <c r="B3" s="811"/>
      <c r="C3" s="33" t="s">
        <v>16</v>
      </c>
      <c r="D3" s="33" t="s">
        <v>17</v>
      </c>
      <c r="E3" s="34"/>
      <c r="F3" s="33" t="s">
        <v>146</v>
      </c>
      <c r="G3" s="33" t="s">
        <v>145</v>
      </c>
      <c r="H3" s="34"/>
      <c r="I3" s="33" t="s">
        <v>29</v>
      </c>
      <c r="J3" s="35" t="s">
        <v>19</v>
      </c>
      <c r="K3" s="506" t="s">
        <v>224</v>
      </c>
      <c r="L3" s="36"/>
      <c r="M3" s="37" t="s">
        <v>20</v>
      </c>
      <c r="N3" s="37"/>
      <c r="O3" s="38"/>
      <c r="P3" s="770"/>
      <c r="Q3" s="771"/>
      <c r="R3" s="771"/>
      <c r="S3" s="772"/>
      <c r="T3" s="37" t="s">
        <v>21</v>
      </c>
      <c r="U3" s="37"/>
      <c r="V3" s="37"/>
      <c r="W3" s="37"/>
      <c r="X3" s="37"/>
      <c r="Y3" s="37"/>
      <c r="Z3" s="38"/>
      <c r="AA3" s="65"/>
      <c r="AB3" s="65"/>
      <c r="AC3" s="33" t="s">
        <v>22</v>
      </c>
      <c r="AD3" s="161"/>
      <c r="AE3" s="557" t="s">
        <v>24</v>
      </c>
      <c r="AF3" s="35" t="s">
        <v>25</v>
      </c>
      <c r="AG3" s="79"/>
      <c r="AH3" s="79"/>
      <c r="AI3" s="645"/>
      <c r="AJ3" s="301"/>
      <c r="AK3" s="59"/>
      <c r="AL3" s="302" t="s">
        <v>172</v>
      </c>
      <c r="AM3" s="33" t="s">
        <v>26</v>
      </c>
      <c r="AN3" s="35" t="s">
        <v>27</v>
      </c>
      <c r="AO3" s="760" t="s">
        <v>343</v>
      </c>
      <c r="AP3" s="761"/>
      <c r="AQ3" s="791"/>
      <c r="AR3" s="791"/>
      <c r="AS3" s="625"/>
      <c r="AT3" s="806"/>
      <c r="AU3" s="774"/>
      <c r="AV3" s="515" t="s">
        <v>115</v>
      </c>
      <c r="AW3" s="570" t="s">
        <v>24</v>
      </c>
      <c r="AX3" s="647"/>
      <c r="AY3" s="176"/>
      <c r="AZ3" s="177"/>
    </row>
    <row r="4" spans="1:52" ht="84.75" customHeight="1">
      <c r="A4" s="34"/>
      <c r="B4" s="40"/>
      <c r="C4" s="33" t="s">
        <v>30</v>
      </c>
      <c r="D4" s="34"/>
      <c r="E4" s="34"/>
      <c r="F4" s="33"/>
      <c r="G4" s="33"/>
      <c r="H4" s="34"/>
      <c r="I4" s="33" t="s">
        <v>41</v>
      </c>
      <c r="J4" s="35" t="s">
        <v>31</v>
      </c>
      <c r="K4" s="506"/>
      <c r="L4" s="33">
        <v>0</v>
      </c>
      <c r="M4" s="33" t="s">
        <v>34</v>
      </c>
      <c r="N4" s="33" t="s">
        <v>32</v>
      </c>
      <c r="O4" s="33" t="s">
        <v>33</v>
      </c>
      <c r="P4" s="509">
        <v>0</v>
      </c>
      <c r="Q4" s="509" t="s">
        <v>34</v>
      </c>
      <c r="R4" s="509" t="s">
        <v>32</v>
      </c>
      <c r="S4" s="509" t="s">
        <v>33</v>
      </c>
      <c r="T4" s="33" t="s">
        <v>34</v>
      </c>
      <c r="U4" s="33"/>
      <c r="V4" s="33"/>
      <c r="W4" s="33" t="s">
        <v>32</v>
      </c>
      <c r="X4" s="33"/>
      <c r="Y4" s="33"/>
      <c r="Z4" s="33" t="s">
        <v>33</v>
      </c>
      <c r="AA4" s="33"/>
      <c r="AB4" s="33"/>
      <c r="AC4" s="33" t="s">
        <v>35</v>
      </c>
      <c r="AD4" s="33" t="s">
        <v>23</v>
      </c>
      <c r="AE4" s="509" t="s">
        <v>36</v>
      </c>
      <c r="AF4" s="33" t="s">
        <v>37</v>
      </c>
      <c r="AG4" s="33"/>
      <c r="AH4" s="33"/>
      <c r="AI4" s="521">
        <v>0.35</v>
      </c>
      <c r="AJ4" s="526">
        <v>0.4</v>
      </c>
      <c r="AK4" s="564">
        <v>0.3</v>
      </c>
      <c r="AL4" s="57" t="s">
        <v>171</v>
      </c>
      <c r="AM4" s="33" t="s">
        <v>38</v>
      </c>
      <c r="AN4" s="35" t="s">
        <v>39</v>
      </c>
      <c r="AO4" s="762"/>
      <c r="AP4" s="763"/>
      <c r="AQ4" s="794"/>
      <c r="AR4" s="794"/>
      <c r="AS4" s="625"/>
      <c r="AT4" s="806"/>
      <c r="AU4" s="774"/>
      <c r="AV4" s="515"/>
      <c r="AW4" s="570" t="s">
        <v>36</v>
      </c>
      <c r="AX4" s="39"/>
      <c r="AY4" s="176"/>
      <c r="AZ4" s="177"/>
    </row>
    <row r="5" spans="1:52" ht="28.5">
      <c r="A5" s="34"/>
      <c r="B5" s="40"/>
      <c r="C5" s="34"/>
      <c r="D5" s="34"/>
      <c r="E5" s="34"/>
      <c r="F5" s="34"/>
      <c r="G5" s="34"/>
      <c r="H5" s="34"/>
      <c r="I5" s="33"/>
      <c r="J5" s="41"/>
      <c r="K5" s="507"/>
      <c r="L5" s="34" t="s">
        <v>1</v>
      </c>
      <c r="M5" s="34" t="s">
        <v>1</v>
      </c>
      <c r="N5" s="34" t="s">
        <v>1</v>
      </c>
      <c r="O5" s="34" t="s">
        <v>1</v>
      </c>
      <c r="P5" s="573" t="s">
        <v>1</v>
      </c>
      <c r="Q5" s="509" t="s">
        <v>1</v>
      </c>
      <c r="R5" s="509" t="s">
        <v>1</v>
      </c>
      <c r="S5" s="509" t="s">
        <v>1</v>
      </c>
      <c r="T5" s="33" t="s">
        <v>1</v>
      </c>
      <c r="U5" s="33"/>
      <c r="V5" s="33"/>
      <c r="W5" s="33" t="s">
        <v>1</v>
      </c>
      <c r="X5" s="33"/>
      <c r="Y5" s="33"/>
      <c r="Z5" s="33" t="s">
        <v>1</v>
      </c>
      <c r="AA5" s="33"/>
      <c r="AB5" s="33"/>
      <c r="AC5" s="33" t="s">
        <v>42</v>
      </c>
      <c r="AD5" s="39" t="s">
        <v>169</v>
      </c>
      <c r="AE5" s="509" t="s">
        <v>43</v>
      </c>
      <c r="AF5" s="33" t="s">
        <v>44</v>
      </c>
      <c r="AG5" s="33"/>
      <c r="AH5" s="33"/>
      <c r="AI5" s="522" t="s">
        <v>299</v>
      </c>
      <c r="AJ5" s="522" t="s">
        <v>300</v>
      </c>
      <c r="AK5" s="522" t="s">
        <v>301</v>
      </c>
      <c r="AL5" s="209">
        <v>2</v>
      </c>
      <c r="AM5" s="33" t="s">
        <v>45</v>
      </c>
      <c r="AN5" s="33" t="s">
        <v>46</v>
      </c>
      <c r="AO5" s="33" t="s">
        <v>182</v>
      </c>
      <c r="AP5" s="33" t="s">
        <v>184</v>
      </c>
      <c r="AQ5" s="626">
        <v>0.3</v>
      </c>
      <c r="AR5" s="626">
        <v>0.7</v>
      </c>
      <c r="AS5" s="208">
        <v>1</v>
      </c>
      <c r="AT5" s="806"/>
      <c r="AU5" s="774"/>
      <c r="AV5" s="515"/>
      <c r="AW5" s="570" t="s">
        <v>43</v>
      </c>
      <c r="AX5" s="39"/>
      <c r="AY5" s="176"/>
      <c r="AZ5" s="177"/>
    </row>
    <row r="6" spans="1:52" ht="28.5">
      <c r="A6" s="42"/>
      <c r="B6" s="43"/>
      <c r="C6" s="42"/>
      <c r="D6" s="42"/>
      <c r="E6" s="42"/>
      <c r="F6" s="42"/>
      <c r="G6" s="42"/>
      <c r="H6" s="42"/>
      <c r="I6" s="44"/>
      <c r="J6" s="45"/>
      <c r="K6" s="508"/>
      <c r="L6" s="42"/>
      <c r="M6" s="42"/>
      <c r="N6" s="42"/>
      <c r="O6" s="42"/>
      <c r="P6" s="510"/>
      <c r="Q6" s="510"/>
      <c r="R6" s="510"/>
      <c r="S6" s="510"/>
      <c r="T6" s="42"/>
      <c r="U6" s="34" t="s">
        <v>346</v>
      </c>
      <c r="V6" s="34" t="s">
        <v>347</v>
      </c>
      <c r="W6" s="34"/>
      <c r="X6" s="34" t="s">
        <v>346</v>
      </c>
      <c r="Y6" s="34" t="s">
        <v>347</v>
      </c>
      <c r="Z6" s="42"/>
      <c r="AA6" s="34" t="s">
        <v>346</v>
      </c>
      <c r="AB6" s="34" t="s">
        <v>347</v>
      </c>
      <c r="AC6" s="34"/>
      <c r="AD6" s="34"/>
      <c r="AE6" s="510"/>
      <c r="AF6" s="44" t="s">
        <v>47</v>
      </c>
      <c r="AG6" s="44" t="s">
        <v>346</v>
      </c>
      <c r="AH6" s="44" t="s">
        <v>347</v>
      </c>
      <c r="AI6" s="523"/>
      <c r="AJ6" s="523"/>
      <c r="AK6" s="523"/>
      <c r="AL6" s="44" t="s">
        <v>173</v>
      </c>
      <c r="AM6" s="42"/>
      <c r="AN6" s="42"/>
      <c r="AO6" s="42"/>
      <c r="AP6" s="42"/>
      <c r="AQ6" s="510"/>
      <c r="AR6" s="523"/>
      <c r="AS6" s="35"/>
      <c r="AT6" s="772"/>
      <c r="AU6" s="775"/>
      <c r="AV6" s="515"/>
      <c r="AW6" s="589"/>
      <c r="AX6" s="40"/>
      <c r="AY6" s="176"/>
      <c r="AZ6" s="177"/>
    </row>
    <row r="7" spans="1:52" s="178" customFormat="1" ht="28.5">
      <c r="A7" s="378"/>
      <c r="B7" s="423"/>
      <c r="C7" s="424"/>
      <c r="D7" s="425"/>
      <c r="E7" s="46" t="s">
        <v>101</v>
      </c>
      <c r="F7" s="46"/>
      <c r="G7" s="46"/>
      <c r="H7" s="46" t="s">
        <v>103</v>
      </c>
      <c r="I7" s="47"/>
      <c r="J7" s="46"/>
      <c r="K7" s="572"/>
      <c r="L7" s="46"/>
      <c r="M7" s="46"/>
      <c r="N7" s="46"/>
      <c r="O7" s="48"/>
      <c r="P7" s="539"/>
      <c r="Q7" s="574"/>
      <c r="R7" s="576"/>
      <c r="S7" s="577"/>
      <c r="T7" s="427"/>
      <c r="U7" s="473"/>
      <c r="V7" s="473"/>
      <c r="W7" s="428"/>
      <c r="X7" s="470"/>
      <c r="Y7" s="470"/>
      <c r="Z7" s="429"/>
      <c r="AA7" s="477"/>
      <c r="AB7" s="477"/>
      <c r="AC7" s="430"/>
      <c r="AD7" s="431"/>
      <c r="AE7" s="576"/>
      <c r="AF7" s="406"/>
      <c r="AG7" s="406"/>
      <c r="AH7" s="406"/>
      <c r="AI7" s="426"/>
      <c r="AJ7" s="576"/>
      <c r="AK7" s="576"/>
      <c r="AL7" s="426"/>
      <c r="AM7" s="406"/>
      <c r="AN7" s="426"/>
      <c r="AO7" s="426"/>
      <c r="AP7" s="426"/>
      <c r="AQ7" s="577"/>
      <c r="AR7" s="640"/>
      <c r="AS7" s="432"/>
      <c r="AT7" s="432"/>
      <c r="AU7" s="432"/>
      <c r="AV7" s="579"/>
      <c r="AW7" s="587"/>
      <c r="AX7" s="486"/>
      <c r="AY7" s="434"/>
      <c r="AZ7" s="177"/>
    </row>
    <row r="8" spans="1:52" s="178" customFormat="1" ht="28.5">
      <c r="A8" s="435">
        <v>39</v>
      </c>
      <c r="B8" s="436"/>
      <c r="C8" s="348" t="s">
        <v>286</v>
      </c>
      <c r="D8" s="435" t="s">
        <v>50</v>
      </c>
      <c r="E8" s="348" t="s">
        <v>287</v>
      </c>
      <c r="F8" s="50" t="s">
        <v>198</v>
      </c>
      <c r="G8" s="50" t="s">
        <v>135</v>
      </c>
      <c r="H8" s="348" t="s">
        <v>105</v>
      </c>
      <c r="I8" s="349" t="s">
        <v>288</v>
      </c>
      <c r="J8" s="348">
        <v>74150</v>
      </c>
      <c r="K8" s="537">
        <f>J8*1.25</f>
        <v>92687.5</v>
      </c>
      <c r="L8" s="348">
        <v>4</v>
      </c>
      <c r="M8" s="348">
        <v>12</v>
      </c>
      <c r="N8" s="348">
        <v>6</v>
      </c>
      <c r="O8" s="348"/>
      <c r="P8" s="537">
        <f>K8/24*L8</f>
        <v>15447.916666666666</v>
      </c>
      <c r="Q8" s="537">
        <f>K8/18*M8</f>
        <v>61791.66666666667</v>
      </c>
      <c r="R8" s="575">
        <f>K8/18*N8</f>
        <v>30895.833333333336</v>
      </c>
      <c r="S8" s="578"/>
      <c r="T8" s="439"/>
      <c r="U8" s="473"/>
      <c r="V8" s="473"/>
      <c r="W8" s="440"/>
      <c r="X8" s="746"/>
      <c r="Y8" s="746"/>
      <c r="Z8" s="441"/>
      <c r="AA8" s="752"/>
      <c r="AB8" s="752"/>
      <c r="AC8" s="442">
        <f>P8+Q8+R8+S8</f>
        <v>108135.41666666669</v>
      </c>
      <c r="AD8" s="443">
        <v>18</v>
      </c>
      <c r="AE8" s="581">
        <f>K8*30%/18*AD8</f>
        <v>27806.25</v>
      </c>
      <c r="AF8" s="364">
        <v>10618</v>
      </c>
      <c r="AG8" s="364">
        <v>5309</v>
      </c>
      <c r="AH8" s="364">
        <v>5309</v>
      </c>
      <c r="AI8" s="438"/>
      <c r="AJ8" s="581"/>
      <c r="AK8" s="581"/>
      <c r="AL8" s="438"/>
      <c r="AM8" s="364">
        <v>1770</v>
      </c>
      <c r="AN8" s="438"/>
      <c r="AO8" s="438">
        <v>3</v>
      </c>
      <c r="AP8" s="438">
        <v>1180</v>
      </c>
      <c r="AQ8" s="578"/>
      <c r="AR8" s="640"/>
      <c r="AS8" s="444"/>
      <c r="AT8" s="444"/>
      <c r="AU8" s="444"/>
      <c r="AV8" s="580">
        <f>(P8+Q8+R8+S8)*10%</f>
        <v>10813.54166666667</v>
      </c>
      <c r="AW8" s="587">
        <f>P8+Q8+R8+S8+T8+W8+Z8+AE8+AF8+AI8+AJ8+AK8+AL8+AM8+AN8+AP8+AQ8+AR8+AS8+AT8+AV8</f>
        <v>160323.20833333334</v>
      </c>
      <c r="AX8" s="486"/>
      <c r="AY8" s="434"/>
      <c r="AZ8" s="177"/>
    </row>
    <row r="9" spans="1:52" s="178" customFormat="1" ht="28.5">
      <c r="A9" s="378"/>
      <c r="B9" s="446"/>
      <c r="C9" s="447"/>
      <c r="D9" s="448"/>
      <c r="E9" s="359" t="s">
        <v>84</v>
      </c>
      <c r="F9" s="57" t="s">
        <v>53</v>
      </c>
      <c r="G9" s="54"/>
      <c r="H9" s="51"/>
      <c r="I9" s="51"/>
      <c r="J9" s="48"/>
      <c r="K9" s="537"/>
      <c r="L9" s="48"/>
      <c r="M9" s="48"/>
      <c r="N9" s="48"/>
      <c r="O9" s="48"/>
      <c r="P9" s="537"/>
      <c r="Q9" s="537"/>
      <c r="R9" s="575"/>
      <c r="S9" s="578"/>
      <c r="T9" s="450"/>
      <c r="U9" s="473"/>
      <c r="V9" s="473"/>
      <c r="W9" s="451"/>
      <c r="X9" s="473"/>
      <c r="Y9" s="473"/>
      <c r="Z9" s="450"/>
      <c r="AA9" s="473"/>
      <c r="AB9" s="473"/>
      <c r="AC9" s="442"/>
      <c r="AD9" s="431"/>
      <c r="AE9" s="581"/>
      <c r="AF9" s="347"/>
      <c r="AG9" s="347"/>
      <c r="AH9" s="347"/>
      <c r="AI9" s="449"/>
      <c r="AJ9" s="581"/>
      <c r="AK9" s="581"/>
      <c r="AL9" s="449"/>
      <c r="AM9" s="347"/>
      <c r="AN9" s="449"/>
      <c r="AO9" s="449"/>
      <c r="AP9" s="449"/>
      <c r="AQ9" s="638"/>
      <c r="AR9" s="640"/>
      <c r="AS9" s="432"/>
      <c r="AT9" s="432"/>
      <c r="AU9" s="461"/>
      <c r="AV9" s="580"/>
      <c r="AW9" s="587"/>
      <c r="AX9" s="486"/>
      <c r="AY9" s="434"/>
      <c r="AZ9" s="177"/>
    </row>
    <row r="10" spans="1:52" s="178" customFormat="1" ht="28.5">
      <c r="A10" s="435">
        <v>40</v>
      </c>
      <c r="B10" s="452"/>
      <c r="C10" s="453"/>
      <c r="D10" s="454" t="s">
        <v>50</v>
      </c>
      <c r="E10" s="60" t="s">
        <v>102</v>
      </c>
      <c r="F10" s="55"/>
      <c r="G10" s="56" t="s">
        <v>134</v>
      </c>
      <c r="H10" s="51" t="s">
        <v>163</v>
      </c>
      <c r="I10" s="52" t="s">
        <v>289</v>
      </c>
      <c r="J10" s="50">
        <v>90609</v>
      </c>
      <c r="K10" s="537">
        <f>J10*1.25</f>
        <v>113261.25</v>
      </c>
      <c r="L10" s="50"/>
      <c r="M10" s="50"/>
      <c r="N10" s="50">
        <v>21</v>
      </c>
      <c r="O10" s="50"/>
      <c r="P10" s="537"/>
      <c r="Q10" s="537">
        <f>K10/18*M10</f>
        <v>0</v>
      </c>
      <c r="R10" s="575">
        <f>K10/18*N10</f>
        <v>132138.125</v>
      </c>
      <c r="S10" s="578"/>
      <c r="T10" s="455"/>
      <c r="U10" s="746"/>
      <c r="V10" s="746"/>
      <c r="W10" s="440"/>
      <c r="X10" s="746"/>
      <c r="Y10" s="746"/>
      <c r="Z10" s="455"/>
      <c r="AA10" s="746"/>
      <c r="AB10" s="746"/>
      <c r="AC10" s="442">
        <f>P10+Q10+R10+S10</f>
        <v>132138.125</v>
      </c>
      <c r="AD10" s="442">
        <v>21</v>
      </c>
      <c r="AE10" s="581">
        <f>K10*30%/18*AD10</f>
        <v>39641.4375</v>
      </c>
      <c r="AF10" s="158"/>
      <c r="AG10" s="158"/>
      <c r="AH10" s="158"/>
      <c r="AI10" s="437"/>
      <c r="AJ10" s="581"/>
      <c r="AK10" s="581"/>
      <c r="AL10" s="437"/>
      <c r="AM10" s="158">
        <v>3539</v>
      </c>
      <c r="AN10" s="437"/>
      <c r="AO10" s="437">
        <v>3</v>
      </c>
      <c r="AP10" s="437">
        <v>1180</v>
      </c>
      <c r="AQ10" s="729"/>
      <c r="AR10" s="644"/>
      <c r="AS10" s="444"/>
      <c r="AT10" s="444"/>
      <c r="AU10" s="444"/>
      <c r="AV10" s="580">
        <f>(P10+Q10+R10+S10)*10%</f>
        <v>13213.8125</v>
      </c>
      <c r="AW10" s="587">
        <f>P10+Q10+R10+S10+T10+W10+Z10+AE10+AF10+AI10+AJ10+AK10+AL10+AM10+AN10+AP10+AQ10+AR10+AS10+AT10+AV10</f>
        <v>189712.375</v>
      </c>
      <c r="AX10" s="486"/>
      <c r="AY10" s="434"/>
      <c r="AZ10" s="177"/>
    </row>
    <row r="11" spans="1:52" s="178" customFormat="1" ht="28.5">
      <c r="A11" s="378"/>
      <c r="B11" s="456"/>
      <c r="C11" s="346"/>
      <c r="D11" s="48"/>
      <c r="E11" s="457" t="s">
        <v>62</v>
      </c>
      <c r="F11" s="48" t="s">
        <v>49</v>
      </c>
      <c r="G11" s="458"/>
      <c r="H11" s="54" t="s">
        <v>103</v>
      </c>
      <c r="I11" s="48"/>
      <c r="J11" s="361"/>
      <c r="K11" s="537"/>
      <c r="L11" s="51"/>
      <c r="M11" s="48"/>
      <c r="N11" s="48"/>
      <c r="O11" s="48"/>
      <c r="P11" s="537"/>
      <c r="Q11" s="537"/>
      <c r="R11" s="575"/>
      <c r="S11" s="578"/>
      <c r="T11" s="449"/>
      <c r="U11" s="450"/>
      <c r="V11" s="450"/>
      <c r="W11" s="450"/>
      <c r="X11" s="450"/>
      <c r="Y11" s="450"/>
      <c r="Z11" s="449"/>
      <c r="AA11" s="473"/>
      <c r="AB11" s="473"/>
      <c r="AC11" s="442"/>
      <c r="AD11" s="443"/>
      <c r="AE11" s="581"/>
      <c r="AF11" s="407"/>
      <c r="AG11" s="375"/>
      <c r="AH11" s="375"/>
      <c r="AI11" s="449"/>
      <c r="AJ11" s="581"/>
      <c r="AK11" s="581"/>
      <c r="AL11" s="449"/>
      <c r="AM11" s="347"/>
      <c r="AN11" s="449"/>
      <c r="AO11" s="449"/>
      <c r="AP11" s="449"/>
      <c r="AQ11" s="730"/>
      <c r="AR11" s="640"/>
      <c r="AS11" s="432"/>
      <c r="AT11" s="432"/>
      <c r="AU11" s="461"/>
      <c r="AV11" s="580"/>
      <c r="AW11" s="587"/>
      <c r="AX11" s="486"/>
      <c r="AY11" s="434"/>
      <c r="AZ11" s="177"/>
    </row>
    <row r="12" spans="1:52" s="178" customFormat="1" ht="28.5">
      <c r="A12" s="175">
        <v>41</v>
      </c>
      <c r="B12" s="436"/>
      <c r="C12" s="350"/>
      <c r="D12" s="459" t="s">
        <v>50</v>
      </c>
      <c r="E12" s="50"/>
      <c r="F12" s="348"/>
      <c r="G12" s="373" t="s">
        <v>133</v>
      </c>
      <c r="H12" s="349" t="s">
        <v>87</v>
      </c>
      <c r="I12" s="348" t="s">
        <v>290</v>
      </c>
      <c r="J12" s="373">
        <v>94148</v>
      </c>
      <c r="K12" s="537">
        <f>J12*1.25</f>
        <v>117685</v>
      </c>
      <c r="L12" s="52"/>
      <c r="M12" s="348"/>
      <c r="N12" s="348">
        <v>20</v>
      </c>
      <c r="O12" s="348">
        <v>5</v>
      </c>
      <c r="P12" s="537"/>
      <c r="Q12" s="537"/>
      <c r="R12" s="575">
        <f>K12/18*N12</f>
        <v>130761.11111111111</v>
      </c>
      <c r="S12" s="578">
        <f>K12/18*O12</f>
        <v>32690.277777777777</v>
      </c>
      <c r="T12" s="438"/>
      <c r="U12" s="439"/>
      <c r="V12" s="439"/>
      <c r="W12" s="439">
        <v>9832</v>
      </c>
      <c r="X12" s="439">
        <v>4916</v>
      </c>
      <c r="Y12" s="439">
        <v>4916</v>
      </c>
      <c r="Z12" s="438">
        <v>2458</v>
      </c>
      <c r="AA12" s="473">
        <v>1229</v>
      </c>
      <c r="AB12" s="473">
        <v>1229</v>
      </c>
      <c r="AC12" s="442">
        <f>P12+Q12+R12+S12</f>
        <v>163451.38888888888</v>
      </c>
      <c r="AD12" s="443">
        <v>25</v>
      </c>
      <c r="AE12" s="581">
        <f>K12*30%/18*AD12</f>
        <v>49035.41666666667</v>
      </c>
      <c r="AF12" s="159"/>
      <c r="AG12" s="375"/>
      <c r="AH12" s="375"/>
      <c r="AI12" s="438"/>
      <c r="AJ12" s="581">
        <f>K12*40%/18*(M12+N12+O12)</f>
        <v>65380.555555555555</v>
      </c>
      <c r="AK12" s="581"/>
      <c r="AL12" s="438"/>
      <c r="AM12" s="158">
        <v>1770</v>
      </c>
      <c r="AN12" s="438"/>
      <c r="AO12" s="438">
        <v>4</v>
      </c>
      <c r="AP12" s="438">
        <v>1573</v>
      </c>
      <c r="AQ12" s="731"/>
      <c r="AR12" s="640"/>
      <c r="AS12" s="444"/>
      <c r="AT12" s="444"/>
      <c r="AU12" s="444">
        <v>17697</v>
      </c>
      <c r="AV12" s="580">
        <f>(P12+Q12+R12+S12)*10%</f>
        <v>16345.138888888889</v>
      </c>
      <c r="AW12" s="587">
        <f>P12+Q12+R12+S12+T12+W12+Z12+AE12+AF12+AI12+AJ12+AK12+AL12+AM12+AN12+AP12+AQ12+AR12+AS12+AT12+AV12+AU12</f>
        <v>327542.5</v>
      </c>
      <c r="AX12" s="486"/>
      <c r="AY12" s="434"/>
      <c r="AZ12" s="177"/>
    </row>
    <row r="13" spans="1:52" s="178" customFormat="1" ht="28.5">
      <c r="A13" s="378"/>
      <c r="B13" s="378"/>
      <c r="C13" s="48"/>
      <c r="D13" s="378"/>
      <c r="E13" s="318" t="s">
        <v>95</v>
      </c>
      <c r="F13" s="57"/>
      <c r="G13" s="460"/>
      <c r="H13" s="51" t="s">
        <v>103</v>
      </c>
      <c r="I13" s="370"/>
      <c r="J13" s="679"/>
      <c r="K13" s="598"/>
      <c r="L13" s="674"/>
      <c r="M13" s="663"/>
      <c r="N13" s="663"/>
      <c r="O13" s="663"/>
      <c r="P13" s="598"/>
      <c r="Q13" s="598"/>
      <c r="R13" s="680"/>
      <c r="S13" s="681"/>
      <c r="T13" s="682"/>
      <c r="U13" s="747"/>
      <c r="V13" s="747"/>
      <c r="W13" s="683"/>
      <c r="X13" s="749"/>
      <c r="Y13" s="749"/>
      <c r="Z13" s="684"/>
      <c r="AA13" s="747"/>
      <c r="AB13" s="747"/>
      <c r="AC13" s="685"/>
      <c r="AD13" s="686"/>
      <c r="AE13" s="687"/>
      <c r="AF13" s="688"/>
      <c r="AG13" s="688"/>
      <c r="AH13" s="688"/>
      <c r="AI13" s="684"/>
      <c r="AJ13" s="687"/>
      <c r="AK13" s="687"/>
      <c r="AL13" s="684"/>
      <c r="AM13" s="688"/>
      <c r="AN13" s="684"/>
      <c r="AO13" s="684"/>
      <c r="AP13" s="684"/>
      <c r="AQ13" s="732"/>
      <c r="AR13" s="689"/>
      <c r="AS13" s="690"/>
      <c r="AT13" s="690"/>
      <c r="AU13" s="690"/>
      <c r="AV13" s="691"/>
      <c r="AW13" s="692"/>
      <c r="AX13" s="693"/>
      <c r="AY13" s="434"/>
      <c r="AZ13" s="177"/>
    </row>
    <row r="14" spans="1:52" s="178" customFormat="1" ht="28.5">
      <c r="A14" s="378">
        <v>42</v>
      </c>
      <c r="B14" s="175"/>
      <c r="C14" s="50" t="s">
        <v>305</v>
      </c>
      <c r="D14" s="175" t="s">
        <v>50</v>
      </c>
      <c r="E14" s="317" t="s">
        <v>306</v>
      </c>
      <c r="F14" s="55" t="s">
        <v>198</v>
      </c>
      <c r="G14" s="56" t="s">
        <v>135</v>
      </c>
      <c r="H14" s="52" t="s">
        <v>307</v>
      </c>
      <c r="I14" s="172" t="s">
        <v>123</v>
      </c>
      <c r="J14" s="363">
        <v>72558</v>
      </c>
      <c r="K14" s="537">
        <f>J14*1.25</f>
        <v>90697.5</v>
      </c>
      <c r="L14" s="696"/>
      <c r="M14" s="694"/>
      <c r="N14" s="50">
        <v>19</v>
      </c>
      <c r="O14" s="50"/>
      <c r="P14" s="537"/>
      <c r="Q14" s="537">
        <f>K14/18*M14</f>
        <v>0</v>
      </c>
      <c r="R14" s="575">
        <f>K14/18*N14</f>
        <v>95736.25</v>
      </c>
      <c r="S14" s="681"/>
      <c r="T14" s="697"/>
      <c r="U14" s="748"/>
      <c r="V14" s="748"/>
      <c r="W14" s="440">
        <v>7079</v>
      </c>
      <c r="X14" s="750">
        <v>4424</v>
      </c>
      <c r="Y14" s="750">
        <v>2655</v>
      </c>
      <c r="Z14" s="698"/>
      <c r="AA14" s="748"/>
      <c r="AB14" s="748"/>
      <c r="AC14" s="442">
        <f>P14+Q14+R14+S14</f>
        <v>95736.25</v>
      </c>
      <c r="AD14" s="442">
        <v>19</v>
      </c>
      <c r="AE14" s="581">
        <f>K14*30%/18*AD14</f>
        <v>28720.875</v>
      </c>
      <c r="AF14" s="158">
        <v>10618</v>
      </c>
      <c r="AG14" s="158">
        <v>5309</v>
      </c>
      <c r="AH14" s="158">
        <v>5309</v>
      </c>
      <c r="AI14" s="698"/>
      <c r="AJ14" s="687"/>
      <c r="AK14" s="687"/>
      <c r="AL14" s="698"/>
      <c r="AM14" s="437">
        <v>3539</v>
      </c>
      <c r="AN14" s="698"/>
      <c r="AO14" s="698"/>
      <c r="AP14" s="698"/>
      <c r="AQ14" s="733"/>
      <c r="AR14" s="699"/>
      <c r="AS14" s="700"/>
      <c r="AT14" s="700"/>
      <c r="AU14" s="700"/>
      <c r="AV14" s="580">
        <f>(P14+Q14+R14+S14)*10%</f>
        <v>9573.625</v>
      </c>
      <c r="AW14" s="587">
        <f>P14+Q14+R14+S14+T14+W14+Z14+AE14+AF14+AI14+AJ14+AK14+AL14+AM14+AN14+AP14+AQ14+AR14+AS14+AT14+AV14</f>
        <v>155266.75</v>
      </c>
      <c r="AX14" s="693"/>
      <c r="AY14" s="434"/>
      <c r="AZ14" s="177"/>
    </row>
    <row r="15" spans="1:52" s="178" customFormat="1" ht="28.5">
      <c r="A15" s="727"/>
      <c r="B15" s="174"/>
      <c r="C15" s="352"/>
      <c r="D15" s="174"/>
      <c r="E15" s="359" t="s">
        <v>119</v>
      </c>
      <c r="F15" s="53" t="s">
        <v>53</v>
      </c>
      <c r="G15" s="460"/>
      <c r="H15" s="51" t="s">
        <v>103</v>
      </c>
      <c r="I15" s="169"/>
      <c r="J15" s="361"/>
      <c r="K15" s="537"/>
      <c r="L15" s="162"/>
      <c r="M15" s="161"/>
      <c r="N15" s="161"/>
      <c r="O15" s="161"/>
      <c r="P15" s="537"/>
      <c r="Q15" s="537"/>
      <c r="R15" s="575"/>
      <c r="S15" s="578"/>
      <c r="T15" s="464"/>
      <c r="U15" s="470"/>
      <c r="V15" s="470"/>
      <c r="W15" s="428"/>
      <c r="X15" s="751"/>
      <c r="Y15" s="751"/>
      <c r="Z15" s="463"/>
      <c r="AA15" s="473"/>
      <c r="AB15" s="473"/>
      <c r="AC15" s="442"/>
      <c r="AD15" s="431"/>
      <c r="AE15" s="581"/>
      <c r="AF15" s="463"/>
      <c r="AG15" s="463"/>
      <c r="AH15" s="463"/>
      <c r="AI15" s="463"/>
      <c r="AJ15" s="581"/>
      <c r="AK15" s="581"/>
      <c r="AL15" s="463"/>
      <c r="AM15" s="463"/>
      <c r="AN15" s="463"/>
      <c r="AO15" s="463"/>
      <c r="AP15" s="463"/>
      <c r="AQ15" s="734"/>
      <c r="AR15" s="639"/>
      <c r="AS15" s="432"/>
      <c r="AT15" s="432"/>
      <c r="AU15" s="461"/>
      <c r="AV15" s="580"/>
      <c r="AW15" s="587"/>
      <c r="AX15" s="486"/>
      <c r="AY15" s="434"/>
      <c r="AZ15" s="177"/>
    </row>
    <row r="16" spans="1:52" s="178" customFormat="1" ht="28.5">
      <c r="A16" s="728">
        <v>43</v>
      </c>
      <c r="B16" s="175"/>
      <c r="C16" s="354" t="s">
        <v>291</v>
      </c>
      <c r="D16" s="175" t="s">
        <v>50</v>
      </c>
      <c r="E16" s="60" t="s">
        <v>120</v>
      </c>
      <c r="F16" s="55"/>
      <c r="G16" s="56" t="s">
        <v>134</v>
      </c>
      <c r="H16" s="52" t="s">
        <v>104</v>
      </c>
      <c r="I16" s="172" t="s">
        <v>292</v>
      </c>
      <c r="J16" s="363">
        <v>84769</v>
      </c>
      <c r="K16" s="537">
        <f>J16*1.25</f>
        <v>105961.25</v>
      </c>
      <c r="L16" s="52"/>
      <c r="M16" s="50">
        <v>5</v>
      </c>
      <c r="N16" s="50">
        <v>4</v>
      </c>
      <c r="O16" s="50"/>
      <c r="P16" s="537">
        <f>K16/24*L16</f>
        <v>0</v>
      </c>
      <c r="Q16" s="537">
        <f>K16/18*M16</f>
        <v>29433.680555555555</v>
      </c>
      <c r="R16" s="575">
        <f>K16/18*N16</f>
        <v>23546.944444444445</v>
      </c>
      <c r="S16" s="578">
        <f>K16/18*O16</f>
        <v>0</v>
      </c>
      <c r="T16" s="455"/>
      <c r="U16" s="746"/>
      <c r="V16" s="746"/>
      <c r="W16" s="440"/>
      <c r="X16" s="750"/>
      <c r="Y16" s="750"/>
      <c r="Z16" s="437"/>
      <c r="AA16" s="746"/>
      <c r="AB16" s="746"/>
      <c r="AC16" s="442">
        <f>P16+Q16+R16+S16</f>
        <v>52980.625</v>
      </c>
      <c r="AD16" s="442">
        <v>9</v>
      </c>
      <c r="AE16" s="581">
        <f>K16*30%/18*AD16</f>
        <v>15894.1875</v>
      </c>
      <c r="AF16" s="437">
        <v>10618</v>
      </c>
      <c r="AG16" s="437">
        <v>5309</v>
      </c>
      <c r="AH16" s="437">
        <v>5309</v>
      </c>
      <c r="AI16" s="437">
        <f>K16*35%/18*(M16+N16+O16)</f>
        <v>18543.21875</v>
      </c>
      <c r="AJ16" s="581"/>
      <c r="AK16" s="581"/>
      <c r="AL16" s="437"/>
      <c r="AM16" s="437">
        <v>1770</v>
      </c>
      <c r="AN16" s="437"/>
      <c r="AO16" s="437">
        <v>4</v>
      </c>
      <c r="AP16" s="437">
        <v>1573</v>
      </c>
      <c r="AQ16" s="735">
        <f>K16*30%/18*18</f>
        <v>31788.375</v>
      </c>
      <c r="AR16" s="644"/>
      <c r="AS16" s="444"/>
      <c r="AT16" s="444"/>
      <c r="AU16" s="444"/>
      <c r="AV16" s="580">
        <f>(P16+Q16+R16+S16)*10%</f>
        <v>5298.0625</v>
      </c>
      <c r="AW16" s="587">
        <f>P16+Q16+R16+S16+T16+W16+Z16+AE16+AF16+AI16+AJ16+AK16+AL16+AM16+AN16+AP16+AQ16+AR16+AS16+AT16+AV16</f>
        <v>138465.46875</v>
      </c>
      <c r="AX16" s="486"/>
      <c r="AY16" s="434"/>
      <c r="AZ16" s="177"/>
    </row>
    <row r="17" spans="1:52" s="178" customFormat="1" ht="28.5">
      <c r="A17" s="462"/>
      <c r="B17" s="725"/>
      <c r="C17" s="482"/>
      <c r="D17" s="174"/>
      <c r="E17" s="359" t="s">
        <v>344</v>
      </c>
      <c r="F17" s="53"/>
      <c r="G17" s="460"/>
      <c r="H17" s="51" t="s">
        <v>103</v>
      </c>
      <c r="I17" s="169"/>
      <c r="J17" s="361"/>
      <c r="K17" s="537"/>
      <c r="L17" s="162"/>
      <c r="M17" s="161"/>
      <c r="N17" s="161"/>
      <c r="O17" s="161"/>
      <c r="P17" s="537"/>
      <c r="Q17" s="537"/>
      <c r="R17" s="575"/>
      <c r="S17" s="578"/>
      <c r="T17" s="433"/>
      <c r="U17" s="461"/>
      <c r="V17" s="461"/>
      <c r="W17" s="461"/>
      <c r="X17" s="461"/>
      <c r="Y17" s="461"/>
      <c r="Z17" s="433"/>
      <c r="AA17" s="474"/>
      <c r="AB17" s="474"/>
      <c r="AC17" s="442"/>
      <c r="AD17" s="431"/>
      <c r="AE17" s="581"/>
      <c r="AF17" s="473"/>
      <c r="AG17" s="473"/>
      <c r="AH17" s="473"/>
      <c r="AI17" s="428"/>
      <c r="AJ17" s="581"/>
      <c r="AK17" s="581"/>
      <c r="AL17" s="463"/>
      <c r="AM17" s="463"/>
      <c r="AN17" s="463"/>
      <c r="AO17" s="463"/>
      <c r="AP17" s="463"/>
      <c r="AQ17" s="734"/>
      <c r="AR17" s="639"/>
      <c r="AS17" s="461"/>
      <c r="AT17" s="461"/>
      <c r="AU17" s="433"/>
      <c r="AV17" s="580"/>
      <c r="AW17" s="587"/>
      <c r="AX17" s="486"/>
      <c r="AY17" s="434"/>
      <c r="AZ17" s="177"/>
    </row>
    <row r="18" spans="1:52" s="178" customFormat="1" ht="28.5">
      <c r="A18" s="462">
        <v>44</v>
      </c>
      <c r="B18" s="726"/>
      <c r="C18" s="482"/>
      <c r="D18" s="175" t="s">
        <v>50</v>
      </c>
      <c r="E18" s="60" t="s">
        <v>2</v>
      </c>
      <c r="F18" s="55" t="s">
        <v>53</v>
      </c>
      <c r="G18" s="56" t="s">
        <v>134</v>
      </c>
      <c r="H18" s="52" t="s">
        <v>104</v>
      </c>
      <c r="I18" s="172" t="s">
        <v>292</v>
      </c>
      <c r="J18" s="363">
        <v>84769</v>
      </c>
      <c r="K18" s="537">
        <f>J18*1.25</f>
        <v>105961.25</v>
      </c>
      <c r="L18" s="52">
        <v>1</v>
      </c>
      <c r="M18" s="50"/>
      <c r="N18" s="50"/>
      <c r="O18" s="50"/>
      <c r="P18" s="537">
        <f>K18/24*L18</f>
        <v>4415.052083333333</v>
      </c>
      <c r="Q18" s="537">
        <f>K18/18*M18</f>
        <v>0</v>
      </c>
      <c r="R18" s="575">
        <f>K18/18*N18</f>
        <v>0</v>
      </c>
      <c r="S18" s="578">
        <f>K18/18*O18</f>
        <v>0</v>
      </c>
      <c r="T18" s="445"/>
      <c r="U18" s="461"/>
      <c r="V18" s="461"/>
      <c r="W18" s="461"/>
      <c r="X18" s="461"/>
      <c r="Y18" s="461"/>
      <c r="Z18" s="445"/>
      <c r="AA18" s="445"/>
      <c r="AB18" s="445"/>
      <c r="AC18" s="442">
        <f>P18+Q18+R18+S18</f>
        <v>4415.052083333333</v>
      </c>
      <c r="AD18" s="442"/>
      <c r="AE18" s="581">
        <f>K18*30%/18*AD18</f>
        <v>0</v>
      </c>
      <c r="AF18" s="473"/>
      <c r="AG18" s="473"/>
      <c r="AH18" s="473"/>
      <c r="AI18" s="440"/>
      <c r="AJ18" s="581"/>
      <c r="AK18" s="581"/>
      <c r="AL18" s="437"/>
      <c r="AM18" s="437"/>
      <c r="AN18" s="437"/>
      <c r="AO18" s="437"/>
      <c r="AP18" s="437"/>
      <c r="AQ18" s="735"/>
      <c r="AR18" s="644"/>
      <c r="AS18" s="461"/>
      <c r="AT18" s="461"/>
      <c r="AU18" s="445"/>
      <c r="AV18" s="580">
        <f>(P18+Q18+R18+S18)*10%</f>
        <v>441.5052083333333</v>
      </c>
      <c r="AW18" s="587">
        <f>P18+Q18+R18+S18+T18+W18+Z18+AE18+AF18+AI18+AJ18+AK18+AL18+AM18+AN18+AP18+AQ18+AR18+AS18+AT18+AV18</f>
        <v>4856.557291666666</v>
      </c>
      <c r="AX18" s="486"/>
      <c r="AY18" s="434"/>
      <c r="AZ18" s="177"/>
    </row>
    <row r="19" spans="1:52" s="178" customFormat="1" ht="28.5">
      <c r="A19" s="448"/>
      <c r="B19" s="465"/>
      <c r="C19" s="466"/>
      <c r="D19" s="467"/>
      <c r="E19" s="53" t="s">
        <v>129</v>
      </c>
      <c r="F19" s="53" t="s">
        <v>49</v>
      </c>
      <c r="G19" s="54"/>
      <c r="H19" s="54" t="s">
        <v>103</v>
      </c>
      <c r="I19" s="468"/>
      <c r="J19" s="469"/>
      <c r="K19" s="537"/>
      <c r="L19" s="54"/>
      <c r="M19" s="53"/>
      <c r="N19" s="59"/>
      <c r="O19" s="53"/>
      <c r="P19" s="537"/>
      <c r="Q19" s="537"/>
      <c r="R19" s="575"/>
      <c r="S19" s="578"/>
      <c r="T19" s="470"/>
      <c r="U19" s="470"/>
      <c r="V19" s="470"/>
      <c r="W19" s="432"/>
      <c r="X19" s="432"/>
      <c r="Y19" s="432"/>
      <c r="Z19" s="433"/>
      <c r="AA19" s="474"/>
      <c r="AB19" s="474"/>
      <c r="AC19" s="442"/>
      <c r="AD19" s="431"/>
      <c r="AE19" s="581"/>
      <c r="AF19" s="470"/>
      <c r="AG19" s="470"/>
      <c r="AH19" s="470"/>
      <c r="AI19" s="433"/>
      <c r="AJ19" s="581"/>
      <c r="AK19" s="581"/>
      <c r="AL19" s="433"/>
      <c r="AM19" s="433"/>
      <c r="AN19" s="470"/>
      <c r="AO19" s="432"/>
      <c r="AP19" s="433"/>
      <c r="AQ19" s="641"/>
      <c r="AR19" s="639"/>
      <c r="AS19" s="432"/>
      <c r="AT19" s="432"/>
      <c r="AU19" s="461"/>
      <c r="AV19" s="580"/>
      <c r="AW19" s="587"/>
      <c r="AX19" s="486"/>
      <c r="AY19" s="434"/>
      <c r="AZ19" s="177"/>
    </row>
    <row r="20" spans="1:52" s="178" customFormat="1" ht="28.5">
      <c r="A20" s="454">
        <v>45</v>
      </c>
      <c r="B20" s="471"/>
      <c r="C20" s="366"/>
      <c r="D20" s="472" t="s">
        <v>50</v>
      </c>
      <c r="E20" s="55" t="s">
        <v>130</v>
      </c>
      <c r="F20" s="55"/>
      <c r="G20" s="56" t="s">
        <v>133</v>
      </c>
      <c r="H20" s="56" t="s">
        <v>128</v>
      </c>
      <c r="I20" s="87" t="s">
        <v>132</v>
      </c>
      <c r="J20" s="55">
        <v>95741</v>
      </c>
      <c r="K20" s="537">
        <f>J20*1.25</f>
        <v>119676.25</v>
      </c>
      <c r="L20" s="56"/>
      <c r="M20" s="57"/>
      <c r="N20" s="359">
        <v>14</v>
      </c>
      <c r="O20" s="57">
        <v>4</v>
      </c>
      <c r="P20" s="537"/>
      <c r="Q20" s="537"/>
      <c r="R20" s="575">
        <f>K20/18*N20</f>
        <v>93081.52777777778</v>
      </c>
      <c r="S20" s="578">
        <f>K20/18*O20</f>
        <v>26594.722222222223</v>
      </c>
      <c r="T20" s="473"/>
      <c r="U20" s="473"/>
      <c r="V20" s="473"/>
      <c r="W20" s="461">
        <v>5506</v>
      </c>
      <c r="X20" s="461">
        <v>2753</v>
      </c>
      <c r="Y20" s="461">
        <v>2753</v>
      </c>
      <c r="Z20" s="474">
        <v>787</v>
      </c>
      <c r="AA20" s="474">
        <v>393</v>
      </c>
      <c r="AB20" s="474">
        <v>394</v>
      </c>
      <c r="AC20" s="442">
        <f>P20+Q20+R20+S20</f>
        <v>119676.25</v>
      </c>
      <c r="AD20" s="443">
        <v>18</v>
      </c>
      <c r="AE20" s="581">
        <f>K20*30%/18*AD20</f>
        <v>35902.875</v>
      </c>
      <c r="AF20" s="473"/>
      <c r="AG20" s="473"/>
      <c r="AH20" s="473"/>
      <c r="AI20" s="474"/>
      <c r="AJ20" s="581">
        <f>K20*40%/18*(L20+M20+N20+O20)</f>
        <v>47870.5</v>
      </c>
      <c r="AK20" s="581"/>
      <c r="AL20" s="474"/>
      <c r="AM20" s="474">
        <v>1770</v>
      </c>
      <c r="AN20" s="473"/>
      <c r="AO20" s="461"/>
      <c r="AP20" s="474"/>
      <c r="AQ20" s="490"/>
      <c r="AR20" s="640"/>
      <c r="AS20" s="461"/>
      <c r="AT20" s="461"/>
      <c r="AU20" s="461"/>
      <c r="AV20" s="580">
        <f>(P20+Q20+R20+S20)*10%</f>
        <v>11967.625</v>
      </c>
      <c r="AW20" s="587">
        <f>P20+Q20+R20+S20+T20+W20+Z20+AE20+AF20+AI20+AJ20+AK20+AL20+AM20+AN20+AP20+AQ20+AR20+AS20+AT20+AV20</f>
        <v>223480.25</v>
      </c>
      <c r="AX20" s="486"/>
      <c r="AY20" s="434"/>
      <c r="AZ20" s="177"/>
    </row>
    <row r="21" spans="1:52" s="178" customFormat="1" ht="28.5">
      <c r="A21" s="448"/>
      <c r="B21" s="465"/>
      <c r="C21" s="466"/>
      <c r="D21" s="467"/>
      <c r="E21" s="53" t="s">
        <v>344</v>
      </c>
      <c r="F21" s="53" t="s">
        <v>49</v>
      </c>
      <c r="G21" s="54"/>
      <c r="H21" s="54" t="s">
        <v>103</v>
      </c>
      <c r="I21" s="468"/>
      <c r="J21" s="469"/>
      <c r="K21" s="537"/>
      <c r="L21" s="54"/>
      <c r="M21" s="53"/>
      <c r="N21" s="59"/>
      <c r="O21" s="169"/>
      <c r="P21" s="537"/>
      <c r="Q21" s="537"/>
      <c r="R21" s="575"/>
      <c r="S21" s="578"/>
      <c r="T21" s="473"/>
      <c r="U21" s="473"/>
      <c r="V21" s="473"/>
      <c r="W21" s="432"/>
      <c r="X21" s="432"/>
      <c r="Y21" s="432"/>
      <c r="Z21" s="433"/>
      <c r="AA21" s="474"/>
      <c r="AB21" s="474"/>
      <c r="AC21" s="442"/>
      <c r="AD21" s="431"/>
      <c r="AE21" s="581"/>
      <c r="AF21" s="470"/>
      <c r="AG21" s="473"/>
      <c r="AH21" s="473"/>
      <c r="AI21" s="474"/>
      <c r="AJ21" s="581"/>
      <c r="AK21" s="581"/>
      <c r="AL21" s="476"/>
      <c r="AM21" s="474"/>
      <c r="AN21" s="473"/>
      <c r="AO21" s="461"/>
      <c r="AP21" s="476"/>
      <c r="AQ21" s="490"/>
      <c r="AR21" s="640"/>
      <c r="AS21" s="473"/>
      <c r="AT21" s="473"/>
      <c r="AU21" s="473"/>
      <c r="AV21" s="580"/>
      <c r="AW21" s="587"/>
      <c r="AX21" s="486"/>
      <c r="AY21" s="434"/>
      <c r="AZ21" s="177"/>
    </row>
    <row r="22" spans="1:52" s="178" customFormat="1" ht="28.5">
      <c r="A22" s="454">
        <v>46</v>
      </c>
      <c r="B22" s="471"/>
      <c r="C22" s="366"/>
      <c r="D22" s="472" t="s">
        <v>50</v>
      </c>
      <c r="E22" s="55" t="s">
        <v>253</v>
      </c>
      <c r="F22" s="55"/>
      <c r="G22" s="56" t="s">
        <v>134</v>
      </c>
      <c r="H22" s="56" t="s">
        <v>128</v>
      </c>
      <c r="I22" s="87" t="s">
        <v>132</v>
      </c>
      <c r="J22" s="55">
        <v>95741</v>
      </c>
      <c r="K22" s="537">
        <f>J22*1.25</f>
        <v>119676.25</v>
      </c>
      <c r="L22" s="56"/>
      <c r="M22" s="57"/>
      <c r="N22" s="359"/>
      <c r="O22" s="172">
        <v>3</v>
      </c>
      <c r="P22" s="537"/>
      <c r="Q22" s="537"/>
      <c r="R22" s="575">
        <f>K22/18*N22</f>
        <v>0</v>
      </c>
      <c r="S22" s="578">
        <f>K22/18*O22</f>
        <v>19946.041666666668</v>
      </c>
      <c r="T22" s="473"/>
      <c r="U22" s="473"/>
      <c r="V22" s="473"/>
      <c r="W22" s="461"/>
      <c r="X22" s="461"/>
      <c r="Y22" s="461"/>
      <c r="Z22" s="474">
        <v>393</v>
      </c>
      <c r="AA22" s="474">
        <v>196</v>
      </c>
      <c r="AB22" s="474">
        <v>197</v>
      </c>
      <c r="AC22" s="442">
        <f>P22+Q22+R22+S22</f>
        <v>19946.041666666668</v>
      </c>
      <c r="AD22" s="443">
        <v>3</v>
      </c>
      <c r="AE22" s="581">
        <f>K22*30%/18*AD22</f>
        <v>5983.8125</v>
      </c>
      <c r="AF22" s="473"/>
      <c r="AG22" s="473"/>
      <c r="AH22" s="473"/>
      <c r="AI22" s="474"/>
      <c r="AJ22" s="581">
        <f>K22*40%/18*(L22+M22+N22+O22)</f>
        <v>7978.416666666666</v>
      </c>
      <c r="AK22" s="581"/>
      <c r="AL22" s="476"/>
      <c r="AM22" s="474"/>
      <c r="AN22" s="473"/>
      <c r="AO22" s="461"/>
      <c r="AP22" s="476"/>
      <c r="AQ22" s="490"/>
      <c r="AR22" s="640"/>
      <c r="AS22" s="473"/>
      <c r="AT22" s="473"/>
      <c r="AU22" s="473"/>
      <c r="AV22" s="580">
        <f>(P22+Q22+R22+S22)*10%</f>
        <v>1994.604166666667</v>
      </c>
      <c r="AW22" s="587">
        <f>P22+Q22+R22+S22+T22+W22+Z22+AE22+AF22+AI22+AJ22+AK22+AL22+AM22+AN22+AP22+AQ22+AR22+AS22+AT22+AV22</f>
        <v>36295.875</v>
      </c>
      <c r="AX22" s="486"/>
      <c r="AY22" s="434"/>
      <c r="AZ22" s="177"/>
    </row>
    <row r="23" spans="1:52" s="178" customFormat="1" ht="28.5">
      <c r="A23" s="701"/>
      <c r="B23" s="448"/>
      <c r="C23" s="475"/>
      <c r="D23" s="715"/>
      <c r="E23" s="475" t="s">
        <v>308</v>
      </c>
      <c r="F23" s="475"/>
      <c r="G23" s="475"/>
      <c r="H23" s="475" t="s">
        <v>155</v>
      </c>
      <c r="I23" s="475"/>
      <c r="J23" s="460"/>
      <c r="K23" s="537"/>
      <c r="L23" s="599"/>
      <c r="M23" s="678"/>
      <c r="N23" s="665"/>
      <c r="O23" s="678"/>
      <c r="P23" s="598"/>
      <c r="Q23" s="598"/>
      <c r="R23" s="680"/>
      <c r="S23" s="681"/>
      <c r="T23" s="702"/>
      <c r="U23" s="703"/>
      <c r="V23" s="703"/>
      <c r="W23" s="703"/>
      <c r="X23" s="703"/>
      <c r="Y23" s="703"/>
      <c r="Z23" s="702"/>
      <c r="AA23" s="707"/>
      <c r="AB23" s="707"/>
      <c r="AC23" s="685"/>
      <c r="AD23" s="686"/>
      <c r="AE23" s="687"/>
      <c r="AF23" s="703"/>
      <c r="AG23" s="703"/>
      <c r="AH23" s="703"/>
      <c r="AI23" s="702"/>
      <c r="AJ23" s="581"/>
      <c r="AK23" s="687"/>
      <c r="AL23" s="703"/>
      <c r="AM23" s="702"/>
      <c r="AN23" s="702"/>
      <c r="AO23" s="702"/>
      <c r="AP23" s="704"/>
      <c r="AQ23" s="705"/>
      <c r="AR23" s="705"/>
      <c r="AS23" s="703"/>
      <c r="AT23" s="703"/>
      <c r="AU23" s="703"/>
      <c r="AV23" s="691"/>
      <c r="AW23" s="692"/>
      <c r="AX23" s="693"/>
      <c r="AY23" s="434"/>
      <c r="AZ23" s="177"/>
    </row>
    <row r="24" spans="1:52" s="178" customFormat="1" ht="28.5">
      <c r="A24" s="454">
        <v>47</v>
      </c>
      <c r="B24" s="454"/>
      <c r="C24" s="55"/>
      <c r="D24" s="459" t="s">
        <v>50</v>
      </c>
      <c r="E24" s="55" t="s">
        <v>309</v>
      </c>
      <c r="F24" s="55" t="s">
        <v>49</v>
      </c>
      <c r="G24" s="55" t="s">
        <v>133</v>
      </c>
      <c r="H24" s="55" t="s">
        <v>200</v>
      </c>
      <c r="I24" s="55" t="s">
        <v>310</v>
      </c>
      <c r="J24" s="460">
        <v>94148</v>
      </c>
      <c r="K24" s="537">
        <f>J24*1.25</f>
        <v>117685</v>
      </c>
      <c r="L24" s="616"/>
      <c r="M24" s="678"/>
      <c r="N24" s="55">
        <v>2</v>
      </c>
      <c r="O24" s="460">
        <v>4</v>
      </c>
      <c r="P24" s="537"/>
      <c r="Q24" s="537">
        <f>K24/18*M24</f>
        <v>0</v>
      </c>
      <c r="R24" s="575">
        <f>K24/18*N24</f>
        <v>13076.111111111111</v>
      </c>
      <c r="S24" s="578">
        <f>K24/18*O24</f>
        <v>26152.222222222223</v>
      </c>
      <c r="T24" s="445"/>
      <c r="U24" s="476"/>
      <c r="V24" s="476"/>
      <c r="W24" s="476">
        <v>787</v>
      </c>
      <c r="X24" s="476">
        <v>393</v>
      </c>
      <c r="Y24" s="476">
        <v>394</v>
      </c>
      <c r="Z24" s="476">
        <v>1573</v>
      </c>
      <c r="AA24" s="476">
        <v>786</v>
      </c>
      <c r="AB24" s="476">
        <v>787</v>
      </c>
      <c r="AC24" s="442">
        <f>P24+Q24+R24+S24</f>
        <v>39228.333333333336</v>
      </c>
      <c r="AD24" s="443">
        <v>6</v>
      </c>
      <c r="AE24" s="581">
        <f>K24*30%/18*AD24</f>
        <v>11768.5</v>
      </c>
      <c r="AF24" s="476"/>
      <c r="AG24" s="476"/>
      <c r="AH24" s="476"/>
      <c r="AI24" s="474"/>
      <c r="AJ24" s="581">
        <f>K24*40%/18*(L24+M24+N24+O24)</f>
        <v>15691.333333333332</v>
      </c>
      <c r="AK24" s="581"/>
      <c r="AL24" s="476"/>
      <c r="AM24" s="476"/>
      <c r="AN24" s="474"/>
      <c r="AO24" s="476"/>
      <c r="AP24" s="476"/>
      <c r="AQ24" s="490"/>
      <c r="AR24" s="490"/>
      <c r="AS24" s="476"/>
      <c r="AT24" s="476"/>
      <c r="AU24" s="476"/>
      <c r="AV24" s="580">
        <f>(P24+Q24+R24+S24)*10%</f>
        <v>3922.833333333334</v>
      </c>
      <c r="AW24" s="587">
        <f>P24+Q24+R24+S24+T24+W24+Z24+AE24+AF24+AI24+AJ24+AK24+AL24+AM24+AN24+AP24+AQ24+AR24+AS24+AT24+AV24</f>
        <v>72971</v>
      </c>
      <c r="AX24" s="486"/>
      <c r="AY24" s="434"/>
      <c r="AZ24" s="177"/>
    </row>
    <row r="25" spans="1:52" s="178" customFormat="1" ht="28.5">
      <c r="A25" s="448"/>
      <c r="B25" s="448"/>
      <c r="C25" s="367"/>
      <c r="D25" s="478"/>
      <c r="E25" s="48" t="s">
        <v>84</v>
      </c>
      <c r="F25" s="54"/>
      <c r="G25" s="359"/>
      <c r="H25" s="475" t="s">
        <v>155</v>
      </c>
      <c r="I25" s="475"/>
      <c r="J25" s="53"/>
      <c r="K25" s="537"/>
      <c r="L25" s="460"/>
      <c r="M25" s="53"/>
      <c r="N25" s="460"/>
      <c r="O25" s="53"/>
      <c r="P25" s="537"/>
      <c r="Q25" s="537"/>
      <c r="R25" s="575"/>
      <c r="S25" s="578"/>
      <c r="T25" s="476"/>
      <c r="U25" s="476"/>
      <c r="V25" s="476"/>
      <c r="W25" s="433"/>
      <c r="X25" s="477"/>
      <c r="Y25" s="477"/>
      <c r="Z25" s="477"/>
      <c r="AA25" s="476"/>
      <c r="AB25" s="476"/>
      <c r="AC25" s="442"/>
      <c r="AD25" s="431"/>
      <c r="AE25" s="581"/>
      <c r="AF25" s="477"/>
      <c r="AG25" s="477"/>
      <c r="AH25" s="477"/>
      <c r="AI25" s="477"/>
      <c r="AJ25" s="581"/>
      <c r="AK25" s="581"/>
      <c r="AL25" s="477"/>
      <c r="AM25" s="477"/>
      <c r="AN25" s="477"/>
      <c r="AO25" s="477"/>
      <c r="AP25" s="477"/>
      <c r="AQ25" s="641"/>
      <c r="AR25" s="641"/>
      <c r="AS25" s="477"/>
      <c r="AT25" s="477"/>
      <c r="AU25" s="476"/>
      <c r="AV25" s="580"/>
      <c r="AW25" s="587"/>
      <c r="AX25" s="486"/>
      <c r="AY25" s="434"/>
      <c r="AZ25" s="177"/>
    </row>
    <row r="26" spans="1:52" s="178" customFormat="1" ht="28.5">
      <c r="A26" s="454">
        <v>48</v>
      </c>
      <c r="B26" s="479"/>
      <c r="C26" s="480"/>
      <c r="D26" s="481" t="s">
        <v>50</v>
      </c>
      <c r="E26" s="57" t="s">
        <v>164</v>
      </c>
      <c r="F26" s="460" t="s">
        <v>63</v>
      </c>
      <c r="G26" s="359" t="s">
        <v>131</v>
      </c>
      <c r="H26" s="57" t="s">
        <v>156</v>
      </c>
      <c r="I26" s="57" t="s">
        <v>293</v>
      </c>
      <c r="J26" s="460">
        <v>83884</v>
      </c>
      <c r="K26" s="537">
        <f>J26*1.25</f>
        <v>104855</v>
      </c>
      <c r="L26" s="460"/>
      <c r="M26" s="460">
        <v>20</v>
      </c>
      <c r="N26" s="460"/>
      <c r="O26" s="460"/>
      <c r="P26" s="537"/>
      <c r="Q26" s="537">
        <f>K26/18*M26</f>
        <v>116505.55555555555</v>
      </c>
      <c r="R26" s="575"/>
      <c r="S26" s="578"/>
      <c r="T26" s="476">
        <v>9832</v>
      </c>
      <c r="U26" s="476">
        <v>4916</v>
      </c>
      <c r="V26" s="476">
        <v>4916</v>
      </c>
      <c r="W26" s="476"/>
      <c r="X26" s="476"/>
      <c r="Y26" s="476"/>
      <c r="Z26" s="476"/>
      <c r="AA26" s="476"/>
      <c r="AB26" s="476"/>
      <c r="AC26" s="442">
        <f>P26+Q26+R26+S26</f>
        <v>116505.55555555555</v>
      </c>
      <c r="AD26" s="443">
        <v>20</v>
      </c>
      <c r="AE26" s="581">
        <f>K26*30%/18*AD26</f>
        <v>34951.666666666664</v>
      </c>
      <c r="AF26" s="476"/>
      <c r="AG26" s="476"/>
      <c r="AH26" s="476"/>
      <c r="AI26" s="476"/>
      <c r="AJ26" s="581"/>
      <c r="AK26" s="581">
        <f>K26*30%/18*(L26+M26+N26+O26)</f>
        <v>34951.666666666664</v>
      </c>
      <c r="AL26" s="476"/>
      <c r="AM26" s="476"/>
      <c r="AN26" s="476"/>
      <c r="AO26" s="476">
        <v>3</v>
      </c>
      <c r="AP26" s="476">
        <v>1180</v>
      </c>
      <c r="AQ26" s="490"/>
      <c r="AR26" s="490"/>
      <c r="AS26" s="476"/>
      <c r="AT26" s="476"/>
      <c r="AU26" s="476"/>
      <c r="AV26" s="580">
        <f>(P26+Q26+R26+S26)*10%</f>
        <v>11650.555555555555</v>
      </c>
      <c r="AW26" s="587">
        <f>P26+Q26+R26+S26+T26+W26+Z26+AE26+AF26+AI26+AJ26+AK26+AL26+AM26+AN26+AP26+AQ26+AR26+AS26+AT26+AV26</f>
        <v>209071.44444444444</v>
      </c>
      <c r="AX26" s="486"/>
      <c r="AY26" s="434"/>
      <c r="AZ26" s="177"/>
    </row>
    <row r="27" spans="1:52" s="178" customFormat="1" ht="28.5">
      <c r="A27" s="448"/>
      <c r="B27" s="448"/>
      <c r="C27" s="482"/>
      <c r="D27" s="478"/>
      <c r="E27" s="48" t="s">
        <v>84</v>
      </c>
      <c r="F27" s="53" t="s">
        <v>64</v>
      </c>
      <c r="G27" s="53"/>
      <c r="H27" s="53" t="s">
        <v>103</v>
      </c>
      <c r="I27" s="53"/>
      <c r="J27" s="54"/>
      <c r="K27" s="537"/>
      <c r="L27" s="54"/>
      <c r="M27" s="54"/>
      <c r="N27" s="54"/>
      <c r="O27" s="54"/>
      <c r="P27" s="537"/>
      <c r="Q27" s="537"/>
      <c r="R27" s="575"/>
      <c r="S27" s="578"/>
      <c r="T27" s="477"/>
      <c r="U27" s="477"/>
      <c r="V27" s="477"/>
      <c r="W27" s="477"/>
      <c r="X27" s="477"/>
      <c r="Y27" s="477"/>
      <c r="Z27" s="477"/>
      <c r="AA27" s="476"/>
      <c r="AB27" s="476"/>
      <c r="AC27" s="442"/>
      <c r="AD27" s="431"/>
      <c r="AE27" s="581"/>
      <c r="AF27" s="477"/>
      <c r="AG27" s="477"/>
      <c r="AH27" s="477"/>
      <c r="AI27" s="477"/>
      <c r="AJ27" s="581"/>
      <c r="AK27" s="581"/>
      <c r="AL27" s="477"/>
      <c r="AM27" s="477"/>
      <c r="AN27" s="477"/>
      <c r="AO27" s="477"/>
      <c r="AP27" s="477"/>
      <c r="AQ27" s="641"/>
      <c r="AR27" s="641"/>
      <c r="AS27" s="477"/>
      <c r="AT27" s="477"/>
      <c r="AU27" s="476"/>
      <c r="AV27" s="580"/>
      <c r="AW27" s="587"/>
      <c r="AX27" s="486"/>
      <c r="AY27" s="434"/>
      <c r="AZ27" s="177"/>
    </row>
    <row r="28" spans="1:52" s="178" customFormat="1" ht="28.5">
      <c r="A28" s="454">
        <v>49</v>
      </c>
      <c r="B28" s="454"/>
      <c r="C28" s="369"/>
      <c r="D28" s="484" t="s">
        <v>50</v>
      </c>
      <c r="E28" s="55" t="s">
        <v>165</v>
      </c>
      <c r="F28" s="55"/>
      <c r="G28" s="55" t="s">
        <v>133</v>
      </c>
      <c r="H28" s="55" t="s">
        <v>166</v>
      </c>
      <c r="I28" s="55" t="s">
        <v>294</v>
      </c>
      <c r="J28" s="460">
        <v>94148</v>
      </c>
      <c r="K28" s="537">
        <f>J28*1.25</f>
        <v>117685</v>
      </c>
      <c r="L28" s="460"/>
      <c r="M28" s="460"/>
      <c r="N28" s="460">
        <v>18</v>
      </c>
      <c r="O28" s="460">
        <v>6</v>
      </c>
      <c r="P28" s="537"/>
      <c r="Q28" s="537"/>
      <c r="R28" s="575">
        <f>K28/18*N28</f>
        <v>117685</v>
      </c>
      <c r="S28" s="578">
        <f>K28/18*O28</f>
        <v>39228.333333333336</v>
      </c>
      <c r="T28" s="476"/>
      <c r="U28" s="476"/>
      <c r="V28" s="476"/>
      <c r="W28" s="476"/>
      <c r="X28" s="476"/>
      <c r="Y28" s="476"/>
      <c r="Z28" s="476"/>
      <c r="AA28" s="476"/>
      <c r="AB28" s="476"/>
      <c r="AC28" s="442">
        <f>P28+Q28+R28+S28</f>
        <v>156913.33333333334</v>
      </c>
      <c r="AD28" s="443">
        <v>24</v>
      </c>
      <c r="AE28" s="581">
        <f>K28*30%/18*AD28</f>
        <v>47074</v>
      </c>
      <c r="AF28" s="476"/>
      <c r="AG28" s="476"/>
      <c r="AH28" s="476"/>
      <c r="AI28" s="476"/>
      <c r="AJ28" s="581"/>
      <c r="AK28" s="581"/>
      <c r="AL28" s="476"/>
      <c r="AM28" s="476"/>
      <c r="AN28" s="476"/>
      <c r="AO28" s="476">
        <v>3</v>
      </c>
      <c r="AP28" s="476">
        <v>1180</v>
      </c>
      <c r="AQ28" s="490"/>
      <c r="AR28" s="490"/>
      <c r="AS28" s="476"/>
      <c r="AT28" s="476"/>
      <c r="AU28" s="476"/>
      <c r="AV28" s="580">
        <f>(P28+Q28+R28+S28)*10%</f>
        <v>15691.333333333336</v>
      </c>
      <c r="AW28" s="587">
        <f>P28+Q28+R28+S28+T28+W28+Z28+AE28+AF28+AI28+AJ28+AK28+AL28+AM28+AN28+AP28+AQ28+AR28+AS28+AT28+AV28</f>
        <v>220858.6666666667</v>
      </c>
      <c r="AX28" s="486"/>
      <c r="AY28" s="434"/>
      <c r="AZ28" s="177"/>
    </row>
    <row r="29" spans="1:52" s="178" customFormat="1" ht="28.5">
      <c r="A29" s="701"/>
      <c r="B29" s="313"/>
      <c r="C29" s="592"/>
      <c r="D29" s="708"/>
      <c r="E29" s="388" t="s">
        <v>214</v>
      </c>
      <c r="F29" s="709"/>
      <c r="G29" s="709"/>
      <c r="H29" s="53" t="s">
        <v>103</v>
      </c>
      <c r="I29" s="709"/>
      <c r="J29" s="710"/>
      <c r="K29" s="598"/>
      <c r="L29" s="599"/>
      <c r="M29" s="599"/>
      <c r="N29" s="599"/>
      <c r="O29" s="599"/>
      <c r="P29" s="598"/>
      <c r="Q29" s="598"/>
      <c r="R29" s="680"/>
      <c r="S29" s="681"/>
      <c r="T29" s="704"/>
      <c r="U29" s="747"/>
      <c r="V29" s="747"/>
      <c r="W29" s="672"/>
      <c r="X29" s="672"/>
      <c r="Y29" s="672"/>
      <c r="Z29" s="704"/>
      <c r="AA29" s="703"/>
      <c r="AB29" s="703"/>
      <c r="AC29" s="685"/>
      <c r="AD29" s="686"/>
      <c r="AE29" s="687"/>
      <c r="AF29" s="704"/>
      <c r="AG29" s="704"/>
      <c r="AH29" s="704"/>
      <c r="AI29" s="704"/>
      <c r="AJ29" s="687"/>
      <c r="AK29" s="581"/>
      <c r="AL29" s="704"/>
      <c r="AM29" s="704"/>
      <c r="AN29" s="704"/>
      <c r="AO29" s="704"/>
      <c r="AP29" s="704"/>
      <c r="AQ29" s="711"/>
      <c r="AR29" s="711"/>
      <c r="AS29" s="704"/>
      <c r="AT29" s="704"/>
      <c r="AU29" s="703"/>
      <c r="AV29" s="691"/>
      <c r="AW29" s="587"/>
      <c r="AX29" s="693"/>
      <c r="AY29" s="434"/>
      <c r="AZ29" s="177"/>
    </row>
    <row r="30" spans="1:52" s="178" customFormat="1" ht="28.5">
      <c r="A30" s="454">
        <v>50</v>
      </c>
      <c r="B30" s="314"/>
      <c r="C30" s="695"/>
      <c r="D30" s="314" t="s">
        <v>50</v>
      </c>
      <c r="E30" s="314" t="s">
        <v>312</v>
      </c>
      <c r="F30" s="325" t="s">
        <v>63</v>
      </c>
      <c r="G30" s="325" t="s">
        <v>131</v>
      </c>
      <c r="H30" s="55" t="s">
        <v>311</v>
      </c>
      <c r="I30" s="325" t="s">
        <v>313</v>
      </c>
      <c r="J30" s="325">
        <v>81229</v>
      </c>
      <c r="K30" s="537">
        <f>J30*1.25</f>
        <v>101536.25</v>
      </c>
      <c r="L30" s="460"/>
      <c r="M30" s="460"/>
      <c r="N30" s="460">
        <v>9</v>
      </c>
      <c r="O30" s="678"/>
      <c r="P30" s="598"/>
      <c r="Q30" s="537">
        <f>K30/18*M30</f>
        <v>0</v>
      </c>
      <c r="R30" s="575">
        <f>K30/18*N30</f>
        <v>50768.125</v>
      </c>
      <c r="S30" s="578"/>
      <c r="T30" s="476"/>
      <c r="U30" s="476"/>
      <c r="V30" s="476"/>
      <c r="W30" s="477"/>
      <c r="X30" s="476"/>
      <c r="Y30" s="476"/>
      <c r="Z30" s="476"/>
      <c r="AA30" s="476"/>
      <c r="AB30" s="476"/>
      <c r="AC30" s="442">
        <f>P30+Q30+R30+S30</f>
        <v>50768.125</v>
      </c>
      <c r="AD30" s="443">
        <v>9</v>
      </c>
      <c r="AE30" s="581">
        <f>K30*30%/18*AD30</f>
        <v>15230.4375</v>
      </c>
      <c r="AF30" s="703"/>
      <c r="AG30" s="703"/>
      <c r="AH30" s="703"/>
      <c r="AI30" s="703"/>
      <c r="AJ30" s="687"/>
      <c r="AK30" s="581">
        <f>K30*30%/18*(L30+M30+N30+O30)</f>
        <v>15230.4375</v>
      </c>
      <c r="AL30" s="703"/>
      <c r="AM30" s="703"/>
      <c r="AN30" s="703"/>
      <c r="AO30" s="703"/>
      <c r="AP30" s="703"/>
      <c r="AQ30" s="705"/>
      <c r="AR30" s="705"/>
      <c r="AS30" s="703"/>
      <c r="AT30" s="703"/>
      <c r="AU30" s="703"/>
      <c r="AV30" s="580">
        <f>(P30+Q30+R30+S30)*10%</f>
        <v>5076.8125</v>
      </c>
      <c r="AW30" s="587">
        <f>P30+Q30+R30+S30+T30+W30+Z30+AE30+AF30+AI30+AJ30+AK30+AL30+AM30+AN30+AP30+AQ30+AR30+AS30+AT30+AV30</f>
        <v>86305.8125</v>
      </c>
      <c r="AX30" s="693"/>
      <c r="AY30" s="434"/>
      <c r="AZ30" s="177"/>
    </row>
    <row r="31" spans="1:52" s="178" customFormat="1" ht="28.5">
      <c r="A31" s="448"/>
      <c r="B31" s="448"/>
      <c r="C31" s="482"/>
      <c r="D31" s="313"/>
      <c r="E31" s="313" t="s">
        <v>81</v>
      </c>
      <c r="F31" s="53"/>
      <c r="G31" s="53"/>
      <c r="H31" s="53" t="s">
        <v>103</v>
      </c>
      <c r="I31" s="53"/>
      <c r="J31" s="54"/>
      <c r="K31" s="537"/>
      <c r="L31" s="54"/>
      <c r="M31" s="54"/>
      <c r="N31" s="54"/>
      <c r="O31" s="54"/>
      <c r="P31" s="537"/>
      <c r="Q31" s="537"/>
      <c r="R31" s="575"/>
      <c r="S31" s="578"/>
      <c r="T31" s="477"/>
      <c r="U31" s="477"/>
      <c r="V31" s="477"/>
      <c r="W31" s="477"/>
      <c r="X31" s="477"/>
      <c r="Y31" s="477"/>
      <c r="Z31" s="477"/>
      <c r="AA31" s="476"/>
      <c r="AB31" s="476"/>
      <c r="AC31" s="442"/>
      <c r="AD31" s="431"/>
      <c r="AE31" s="581"/>
      <c r="AF31" s="483"/>
      <c r="AG31" s="483"/>
      <c r="AH31" s="483"/>
      <c r="AI31" s="477"/>
      <c r="AJ31" s="581"/>
      <c r="AK31" s="581"/>
      <c r="AL31" s="477"/>
      <c r="AM31" s="477"/>
      <c r="AN31" s="477"/>
      <c r="AO31" s="477"/>
      <c r="AP31" s="477"/>
      <c r="AQ31" s="641"/>
      <c r="AR31" s="641"/>
      <c r="AS31" s="477"/>
      <c r="AT31" s="477"/>
      <c r="AU31" s="476"/>
      <c r="AV31" s="580"/>
      <c r="AW31" s="587"/>
      <c r="AX31" s="486"/>
      <c r="AY31" s="434"/>
      <c r="AZ31" s="177"/>
    </row>
    <row r="32" spans="1:52" s="178" customFormat="1" ht="28.5">
      <c r="A32" s="479">
        <v>51</v>
      </c>
      <c r="B32" s="479"/>
      <c r="C32" s="482" t="s">
        <v>295</v>
      </c>
      <c r="D32" s="485" t="s">
        <v>50</v>
      </c>
      <c r="E32" s="485" t="s">
        <v>179</v>
      </c>
      <c r="F32" s="57" t="s">
        <v>64</v>
      </c>
      <c r="G32" s="57" t="s">
        <v>133</v>
      </c>
      <c r="H32" s="57" t="s">
        <v>167</v>
      </c>
      <c r="I32" s="57" t="s">
        <v>296</v>
      </c>
      <c r="J32" s="460">
        <v>88662</v>
      </c>
      <c r="K32" s="537">
        <f>J32*1.25</f>
        <v>110827.5</v>
      </c>
      <c r="L32" s="460"/>
      <c r="M32" s="460"/>
      <c r="N32" s="460">
        <v>21</v>
      </c>
      <c r="O32" s="460"/>
      <c r="P32" s="537"/>
      <c r="Q32" s="537">
        <f>K32/18*M32</f>
        <v>0</v>
      </c>
      <c r="R32" s="575">
        <f>K32/18*N32</f>
        <v>129298.75</v>
      </c>
      <c r="S32" s="578"/>
      <c r="T32" s="476"/>
      <c r="U32" s="476"/>
      <c r="V32" s="476"/>
      <c r="W32" s="476">
        <v>8259</v>
      </c>
      <c r="X32" s="476">
        <v>4129</v>
      </c>
      <c r="Y32" s="476">
        <v>4130</v>
      </c>
      <c r="Z32" s="476"/>
      <c r="AA32" s="476"/>
      <c r="AB32" s="476"/>
      <c r="AC32" s="442">
        <f>P32+Q32+R32+S32</f>
        <v>129298.75</v>
      </c>
      <c r="AD32" s="443">
        <v>21</v>
      </c>
      <c r="AE32" s="581">
        <f>K32*30%/18*AD32</f>
        <v>38789.625</v>
      </c>
      <c r="AF32" s="401">
        <v>10618</v>
      </c>
      <c r="AG32" s="401">
        <v>5309</v>
      </c>
      <c r="AH32" s="401">
        <v>5309</v>
      </c>
      <c r="AI32" s="476"/>
      <c r="AJ32" s="581">
        <f>K32*40%/18*(L32+M32+N32+O32)</f>
        <v>51719.5</v>
      </c>
      <c r="AK32" s="581"/>
      <c r="AL32" s="476"/>
      <c r="AM32" s="401"/>
      <c r="AN32" s="476"/>
      <c r="AO32" s="476"/>
      <c r="AP32" s="476"/>
      <c r="AQ32" s="490"/>
      <c r="AR32" s="490"/>
      <c r="AS32" s="476"/>
      <c r="AT32" s="476"/>
      <c r="AU32" s="476">
        <v>17697</v>
      </c>
      <c r="AV32" s="580">
        <f>(P32+Q32+R32+S32)*10%</f>
        <v>12929.875</v>
      </c>
      <c r="AW32" s="587">
        <f>P32+Q32+R32+S32+T32+W32+Z32+AE32+AF32+AI32+AJ32+AK32+AL32+AM32+AN32+AP32+AQ32+AR32+AS32+AT32+AV32+AU32</f>
        <v>269311.75</v>
      </c>
      <c r="AX32" s="486"/>
      <c r="AY32" s="434"/>
      <c r="AZ32" s="177"/>
    </row>
    <row r="33" spans="1:52" s="178" customFormat="1" ht="28.5">
      <c r="A33" s="448"/>
      <c r="B33" s="448"/>
      <c r="C33" s="367"/>
      <c r="D33" s="485"/>
      <c r="E33" s="313" t="s">
        <v>214</v>
      </c>
      <c r="F33" s="53"/>
      <c r="G33" s="57"/>
      <c r="H33" s="53" t="s">
        <v>103</v>
      </c>
      <c r="I33" s="53"/>
      <c r="J33" s="54"/>
      <c r="K33" s="537"/>
      <c r="L33" s="53"/>
      <c r="M33" s="54"/>
      <c r="N33" s="54"/>
      <c r="O33" s="53"/>
      <c r="P33" s="537"/>
      <c r="Q33" s="537"/>
      <c r="R33" s="575"/>
      <c r="S33" s="578"/>
      <c r="T33" s="477"/>
      <c r="U33" s="477"/>
      <c r="V33" s="477"/>
      <c r="W33" s="477"/>
      <c r="X33" s="477"/>
      <c r="Y33" s="477"/>
      <c r="Z33" s="433"/>
      <c r="AA33" s="474"/>
      <c r="AB33" s="474"/>
      <c r="AC33" s="442"/>
      <c r="AD33" s="431"/>
      <c r="AE33" s="581"/>
      <c r="AF33" s="483"/>
      <c r="AG33" s="483"/>
      <c r="AH33" s="483"/>
      <c r="AI33" s="433"/>
      <c r="AJ33" s="581"/>
      <c r="AK33" s="581"/>
      <c r="AL33" s="433"/>
      <c r="AM33" s="477"/>
      <c r="AN33" s="433"/>
      <c r="AO33" s="433"/>
      <c r="AP33" s="433"/>
      <c r="AQ33" s="579"/>
      <c r="AR33" s="579"/>
      <c r="AS33" s="477"/>
      <c r="AT33" s="477"/>
      <c r="AU33" s="476"/>
      <c r="AV33" s="580"/>
      <c r="AW33" s="587"/>
      <c r="AX33" s="486"/>
      <c r="AY33" s="434"/>
      <c r="AZ33" s="177"/>
    </row>
    <row r="34" spans="1:52" s="178" customFormat="1" ht="28.5">
      <c r="A34" s="479">
        <v>52</v>
      </c>
      <c r="B34" s="479"/>
      <c r="C34" s="480"/>
      <c r="D34" s="485" t="s">
        <v>50</v>
      </c>
      <c r="E34" s="485" t="s">
        <v>297</v>
      </c>
      <c r="F34" s="57" t="s">
        <v>198</v>
      </c>
      <c r="G34" s="57" t="s">
        <v>135</v>
      </c>
      <c r="H34" s="57" t="s">
        <v>213</v>
      </c>
      <c r="I34" s="57" t="s">
        <v>123</v>
      </c>
      <c r="J34" s="460">
        <v>72558</v>
      </c>
      <c r="K34" s="537">
        <f>J34*1.25</f>
        <v>90697.5</v>
      </c>
      <c r="L34" s="57"/>
      <c r="M34" s="460"/>
      <c r="N34" s="460">
        <v>4</v>
      </c>
      <c r="O34" s="57">
        <v>5</v>
      </c>
      <c r="P34" s="537"/>
      <c r="Q34" s="537">
        <f>K34/18*M34</f>
        <v>0</v>
      </c>
      <c r="R34" s="575">
        <f>K34/18*N34</f>
        <v>20155</v>
      </c>
      <c r="S34" s="578">
        <f>K34/18*O34</f>
        <v>25193.75</v>
      </c>
      <c r="T34" s="476"/>
      <c r="U34" s="476"/>
      <c r="V34" s="476"/>
      <c r="W34" s="476"/>
      <c r="X34" s="476"/>
      <c r="Y34" s="476"/>
      <c r="Z34" s="474"/>
      <c r="AA34" s="474"/>
      <c r="AB34" s="474"/>
      <c r="AC34" s="442">
        <f>P34+Q34+R34+S34</f>
        <v>45348.75</v>
      </c>
      <c r="AD34" s="443">
        <v>9</v>
      </c>
      <c r="AE34" s="581">
        <f>K34*30%/18*AD34</f>
        <v>13604.625</v>
      </c>
      <c r="AF34" s="401"/>
      <c r="AG34" s="401"/>
      <c r="AH34" s="401"/>
      <c r="AI34" s="474"/>
      <c r="AJ34" s="581"/>
      <c r="AK34" s="581"/>
      <c r="AL34" s="474"/>
      <c r="AM34" s="401"/>
      <c r="AN34" s="474"/>
      <c r="AO34" s="474"/>
      <c r="AP34" s="474"/>
      <c r="AQ34" s="642"/>
      <c r="AR34" s="642"/>
      <c r="AS34" s="476"/>
      <c r="AT34" s="476"/>
      <c r="AU34" s="476"/>
      <c r="AV34" s="580">
        <f>(P34+Q34+R34+S34)*10%</f>
        <v>4534.875</v>
      </c>
      <c r="AW34" s="587">
        <f>P34+Q34+R34+S34+T34+W34+Z34+AE34+AF34+AI34+AJ34+AK34+AL34+AM34+AN34+AP34+AQ34+AR34+AS34+AT34+AV34</f>
        <v>63488.25</v>
      </c>
      <c r="AX34" s="486"/>
      <c r="AY34" s="434"/>
      <c r="AZ34" s="177"/>
    </row>
    <row r="35" spans="1:52" s="178" customFormat="1" ht="28.5">
      <c r="A35" s="448"/>
      <c r="B35" s="448"/>
      <c r="C35" s="367"/>
      <c r="D35" s="485"/>
      <c r="E35" s="313" t="s">
        <v>214</v>
      </c>
      <c r="F35" s="53"/>
      <c r="G35" s="57"/>
      <c r="H35" s="53" t="s">
        <v>103</v>
      </c>
      <c r="I35" s="53"/>
      <c r="J35" s="54"/>
      <c r="K35" s="537"/>
      <c r="L35" s="53"/>
      <c r="M35" s="53"/>
      <c r="N35" s="53"/>
      <c r="O35" s="53"/>
      <c r="P35" s="537"/>
      <c r="Q35" s="537"/>
      <c r="R35" s="575"/>
      <c r="S35" s="578"/>
      <c r="T35" s="433"/>
      <c r="U35" s="433"/>
      <c r="V35" s="433"/>
      <c r="W35" s="433"/>
      <c r="X35" s="433"/>
      <c r="Y35" s="433"/>
      <c r="Z35" s="433"/>
      <c r="AA35" s="474"/>
      <c r="AB35" s="474"/>
      <c r="AC35" s="442"/>
      <c r="AD35" s="431"/>
      <c r="AE35" s="581"/>
      <c r="AF35" s="157"/>
      <c r="AG35" s="157"/>
      <c r="AH35" s="157"/>
      <c r="AI35" s="433"/>
      <c r="AJ35" s="581"/>
      <c r="AK35" s="581"/>
      <c r="AL35" s="433"/>
      <c r="AM35" s="157"/>
      <c r="AN35" s="433"/>
      <c r="AO35" s="433"/>
      <c r="AP35" s="433"/>
      <c r="AQ35" s="579"/>
      <c r="AR35" s="579"/>
      <c r="AS35" s="433"/>
      <c r="AT35" s="433"/>
      <c r="AU35" s="474"/>
      <c r="AV35" s="580"/>
      <c r="AW35" s="587"/>
      <c r="AX35" s="486"/>
      <c r="AY35" s="434"/>
      <c r="AZ35" s="177"/>
    </row>
    <row r="36" spans="1:52" s="178" customFormat="1" ht="28.5">
      <c r="A36" s="479">
        <v>53</v>
      </c>
      <c r="B36" s="479"/>
      <c r="C36" s="480"/>
      <c r="D36" s="485" t="s">
        <v>50</v>
      </c>
      <c r="E36" s="485" t="s">
        <v>215</v>
      </c>
      <c r="F36" s="57" t="s">
        <v>198</v>
      </c>
      <c r="G36" s="57" t="s">
        <v>135</v>
      </c>
      <c r="H36" s="57" t="s">
        <v>216</v>
      </c>
      <c r="I36" s="57" t="s">
        <v>298</v>
      </c>
      <c r="J36" s="460">
        <v>74858</v>
      </c>
      <c r="K36" s="537">
        <f>J36*1.25</f>
        <v>93572.5</v>
      </c>
      <c r="L36" s="57"/>
      <c r="M36" s="57"/>
      <c r="N36" s="57">
        <v>10</v>
      </c>
      <c r="O36" s="57">
        <v>10</v>
      </c>
      <c r="P36" s="537"/>
      <c r="Q36" s="537"/>
      <c r="R36" s="575">
        <f>K36/18*N36</f>
        <v>51984.722222222226</v>
      </c>
      <c r="S36" s="578">
        <f>K36/18*O36</f>
        <v>51984.722222222226</v>
      </c>
      <c r="T36" s="474"/>
      <c r="U36" s="474"/>
      <c r="V36" s="474"/>
      <c r="W36" s="474">
        <v>4916</v>
      </c>
      <c r="X36" s="474">
        <v>2458</v>
      </c>
      <c r="Y36" s="474">
        <v>2458</v>
      </c>
      <c r="Z36" s="474">
        <v>2458</v>
      </c>
      <c r="AA36" s="474">
        <v>1229</v>
      </c>
      <c r="AB36" s="474">
        <v>1229</v>
      </c>
      <c r="AC36" s="442">
        <f>P36+Q36+R36+S36</f>
        <v>103969.44444444445</v>
      </c>
      <c r="AD36" s="443">
        <v>20</v>
      </c>
      <c r="AE36" s="581">
        <f>K36*30%/18*AD36</f>
        <v>31190.833333333336</v>
      </c>
      <c r="AF36" s="407"/>
      <c r="AG36" s="407"/>
      <c r="AH36" s="407"/>
      <c r="AI36" s="474"/>
      <c r="AJ36" s="581"/>
      <c r="AK36" s="581"/>
      <c r="AL36" s="474"/>
      <c r="AM36" s="407"/>
      <c r="AN36" s="474"/>
      <c r="AO36" s="474">
        <v>5</v>
      </c>
      <c r="AP36" s="474">
        <v>1966</v>
      </c>
      <c r="AQ36" s="642"/>
      <c r="AR36" s="642"/>
      <c r="AS36" s="474"/>
      <c r="AT36" s="474"/>
      <c r="AU36" s="474"/>
      <c r="AV36" s="580">
        <f>(P36+Q36+R36+S36)*10%</f>
        <v>10396.944444444445</v>
      </c>
      <c r="AW36" s="587">
        <f>P36+Q36+R36+S36+T36+W36+Z36+AE36+AF36+AI36+AJ36+AK36+AL36+AM36+AN36+AP36+AQ36+AR36+AS36+AT36+AV36</f>
        <v>154897.22222222222</v>
      </c>
      <c r="AX36" s="486"/>
      <c r="AY36" s="434"/>
      <c r="AZ36" s="177"/>
    </row>
    <row r="37" spans="1:52" s="178" customFormat="1" ht="28.5">
      <c r="A37" s="701"/>
      <c r="B37" s="448"/>
      <c r="C37" s="53"/>
      <c r="D37" s="485"/>
      <c r="E37" s="313" t="s">
        <v>315</v>
      </c>
      <c r="F37" s="53"/>
      <c r="G37" s="57"/>
      <c r="H37" s="53" t="s">
        <v>103</v>
      </c>
      <c r="I37" s="665"/>
      <c r="J37" s="599"/>
      <c r="K37" s="598"/>
      <c r="L37" s="665"/>
      <c r="M37" s="665"/>
      <c r="N37" s="665"/>
      <c r="O37" s="665"/>
      <c r="P37" s="598"/>
      <c r="Q37" s="598"/>
      <c r="R37" s="680"/>
      <c r="S37" s="681"/>
      <c r="T37" s="702"/>
      <c r="U37" s="702"/>
      <c r="V37" s="702"/>
      <c r="W37" s="702"/>
      <c r="X37" s="702"/>
      <c r="Y37" s="702"/>
      <c r="Z37" s="702"/>
      <c r="AA37" s="707"/>
      <c r="AB37" s="707"/>
      <c r="AC37" s="685"/>
      <c r="AD37" s="686"/>
      <c r="AE37" s="581"/>
      <c r="AF37" s="601"/>
      <c r="AG37" s="601"/>
      <c r="AH37" s="601"/>
      <c r="AI37" s="702"/>
      <c r="AJ37" s="687"/>
      <c r="AK37" s="687"/>
      <c r="AL37" s="702"/>
      <c r="AM37" s="601"/>
      <c r="AN37" s="702"/>
      <c r="AO37" s="702"/>
      <c r="AP37" s="702"/>
      <c r="AQ37" s="712"/>
      <c r="AR37" s="712"/>
      <c r="AS37" s="702"/>
      <c r="AT37" s="702"/>
      <c r="AU37" s="707"/>
      <c r="AV37" s="691"/>
      <c r="AW37" s="692"/>
      <c r="AX37" s="693"/>
      <c r="AY37" s="434"/>
      <c r="AZ37" s="177"/>
    </row>
    <row r="38" spans="1:52" s="178" customFormat="1" ht="28.5">
      <c r="A38" s="479">
        <v>54</v>
      </c>
      <c r="B38" s="479"/>
      <c r="C38" s="57" t="s">
        <v>314</v>
      </c>
      <c r="D38" s="485" t="s">
        <v>50</v>
      </c>
      <c r="E38" s="485" t="s">
        <v>316</v>
      </c>
      <c r="F38" s="57" t="s">
        <v>198</v>
      </c>
      <c r="G38" s="57" t="s">
        <v>135</v>
      </c>
      <c r="H38" s="57" t="s">
        <v>104</v>
      </c>
      <c r="I38" s="57" t="s">
        <v>317</v>
      </c>
      <c r="J38" s="460">
        <v>83707</v>
      </c>
      <c r="K38" s="537">
        <f>J38*1.25</f>
        <v>104633.75</v>
      </c>
      <c r="L38" s="673"/>
      <c r="M38" s="673"/>
      <c r="N38" s="57">
        <v>6</v>
      </c>
      <c r="O38" s="57">
        <v>3</v>
      </c>
      <c r="P38" s="537"/>
      <c r="Q38" s="537"/>
      <c r="R38" s="575">
        <f>K38/18*N38</f>
        <v>34877.91666666667</v>
      </c>
      <c r="S38" s="578">
        <f>K38/18*O38</f>
        <v>17438.958333333336</v>
      </c>
      <c r="T38" s="707"/>
      <c r="U38" s="707"/>
      <c r="V38" s="707"/>
      <c r="W38" s="707"/>
      <c r="X38" s="707"/>
      <c r="Y38" s="707"/>
      <c r="Z38" s="707"/>
      <c r="AA38" s="707"/>
      <c r="AB38" s="707"/>
      <c r="AC38" s="442">
        <f>P38+Q38+R38+S38</f>
        <v>52316.87500000001</v>
      </c>
      <c r="AD38" s="443">
        <v>9</v>
      </c>
      <c r="AE38" s="581">
        <f>K38*30%/18*AD38</f>
        <v>15695.0625</v>
      </c>
      <c r="AF38" s="407">
        <v>10618</v>
      </c>
      <c r="AG38" s="407">
        <v>5309</v>
      </c>
      <c r="AH38" s="407">
        <v>5309</v>
      </c>
      <c r="AI38" s="707"/>
      <c r="AJ38" s="687"/>
      <c r="AK38" s="687"/>
      <c r="AL38" s="707"/>
      <c r="AM38" s="713"/>
      <c r="AN38" s="707"/>
      <c r="AO38" s="474">
        <v>2</v>
      </c>
      <c r="AP38" s="474">
        <v>787</v>
      </c>
      <c r="AQ38" s="714"/>
      <c r="AR38" s="714"/>
      <c r="AS38" s="707"/>
      <c r="AT38" s="707"/>
      <c r="AU38" s="707"/>
      <c r="AV38" s="580">
        <f>(P38+Q38+R38+S38)*10%</f>
        <v>5231.687500000001</v>
      </c>
      <c r="AW38" s="587">
        <f>P38+Q38+R38+S38+T38+W38+Z38+AE38+AF38+AI38+AJ38+AK38+AL38+AM38+AN38+AP38+AQ38+AR38+AS38+AT38+AV38</f>
        <v>84648.625</v>
      </c>
      <c r="AX38" s="693"/>
      <c r="AY38" s="434"/>
      <c r="AZ38" s="177"/>
    </row>
    <row r="39" spans="1:52" s="178" customFormat="1" ht="28.5">
      <c r="A39" s="701"/>
      <c r="B39" s="448"/>
      <c r="C39" s="53"/>
      <c r="D39" s="485"/>
      <c r="E39" s="313" t="s">
        <v>345</v>
      </c>
      <c r="F39" s="53"/>
      <c r="G39" s="57"/>
      <c r="H39" s="53" t="s">
        <v>103</v>
      </c>
      <c r="I39" s="665"/>
      <c r="J39" s="599"/>
      <c r="K39" s="598"/>
      <c r="L39" s="673"/>
      <c r="M39" s="673"/>
      <c r="N39" s="665"/>
      <c r="O39" s="665"/>
      <c r="P39" s="537"/>
      <c r="Q39" s="537"/>
      <c r="R39" s="680"/>
      <c r="S39" s="681"/>
      <c r="T39" s="707"/>
      <c r="U39" s="707"/>
      <c r="V39" s="707"/>
      <c r="W39" s="707"/>
      <c r="X39" s="707"/>
      <c r="Y39" s="707"/>
      <c r="Z39" s="707"/>
      <c r="AA39" s="707"/>
      <c r="AB39" s="707"/>
      <c r="AC39" s="685"/>
      <c r="AD39" s="686"/>
      <c r="AE39" s="581"/>
      <c r="AF39" s="407"/>
      <c r="AG39" s="407"/>
      <c r="AH39" s="407"/>
      <c r="AI39" s="707"/>
      <c r="AJ39" s="687"/>
      <c r="AK39" s="687"/>
      <c r="AL39" s="707"/>
      <c r="AM39" s="713"/>
      <c r="AN39" s="707"/>
      <c r="AO39" s="474"/>
      <c r="AP39" s="474"/>
      <c r="AQ39" s="714"/>
      <c r="AR39" s="714"/>
      <c r="AS39" s="707"/>
      <c r="AT39" s="707"/>
      <c r="AU39" s="707"/>
      <c r="AV39" s="691"/>
      <c r="AW39" s="692"/>
      <c r="AX39" s="693"/>
      <c r="AY39" s="434"/>
      <c r="AZ39" s="177"/>
    </row>
    <row r="40" spans="1:52" s="178" customFormat="1" ht="28.5">
      <c r="A40" s="479">
        <v>55</v>
      </c>
      <c r="B40" s="479"/>
      <c r="C40" s="57"/>
      <c r="D40" s="485" t="s">
        <v>50</v>
      </c>
      <c r="E40" s="485" t="s">
        <v>2</v>
      </c>
      <c r="F40" s="57" t="s">
        <v>198</v>
      </c>
      <c r="G40" s="57" t="s">
        <v>135</v>
      </c>
      <c r="H40" s="57" t="s">
        <v>104</v>
      </c>
      <c r="I40" s="57" t="s">
        <v>317</v>
      </c>
      <c r="J40" s="460">
        <v>83707</v>
      </c>
      <c r="K40" s="537">
        <f>J40*1.25</f>
        <v>104633.75</v>
      </c>
      <c r="L40" s="673"/>
      <c r="M40" s="673"/>
      <c r="N40" s="57">
        <v>1</v>
      </c>
      <c r="O40" s="57"/>
      <c r="P40" s="537"/>
      <c r="Q40" s="537"/>
      <c r="R40" s="575">
        <f>K40/18*N40</f>
        <v>5812.986111111111</v>
      </c>
      <c r="S40" s="578">
        <f>K40/18*O40</f>
        <v>0</v>
      </c>
      <c r="T40" s="707"/>
      <c r="U40" s="707"/>
      <c r="V40" s="707"/>
      <c r="W40" s="707"/>
      <c r="X40" s="707"/>
      <c r="Y40" s="707"/>
      <c r="Z40" s="707"/>
      <c r="AA40" s="707"/>
      <c r="AB40" s="707"/>
      <c r="AC40" s="442">
        <f>P40+Q40+R40+S40</f>
        <v>5812.986111111111</v>
      </c>
      <c r="AD40" s="443">
        <v>1</v>
      </c>
      <c r="AE40" s="581">
        <f>K40*30%/18*AD40</f>
        <v>1743.8958333333333</v>
      </c>
      <c r="AF40" s="407"/>
      <c r="AG40" s="407"/>
      <c r="AH40" s="407"/>
      <c r="AI40" s="707"/>
      <c r="AJ40" s="687"/>
      <c r="AK40" s="687"/>
      <c r="AL40" s="707"/>
      <c r="AM40" s="713"/>
      <c r="AN40" s="707"/>
      <c r="AO40" s="474"/>
      <c r="AP40" s="474"/>
      <c r="AQ40" s="714"/>
      <c r="AR40" s="714"/>
      <c r="AS40" s="707"/>
      <c r="AT40" s="707"/>
      <c r="AU40" s="707"/>
      <c r="AV40" s="580">
        <f>(P40+Q40+R40+S40)*10%</f>
        <v>581.2986111111112</v>
      </c>
      <c r="AW40" s="587">
        <f>P40+Q40+R40+S40+T40+W40+Z40+AE40+AF40+AI40+AJ40+AK40+AL40+AM40+AN40+AP40+AQ40+AR40+AS40+AT40+AV40</f>
        <v>8138.180555555556</v>
      </c>
      <c r="AX40" s="693"/>
      <c r="AY40" s="434"/>
      <c r="AZ40" s="177"/>
    </row>
    <row r="41" spans="1:52" s="178" customFormat="1" ht="28.5">
      <c r="A41" s="448"/>
      <c r="B41" s="448"/>
      <c r="C41" s="367"/>
      <c r="D41" s="313"/>
      <c r="E41" s="313" t="s">
        <v>60</v>
      </c>
      <c r="F41" s="53"/>
      <c r="G41" s="57"/>
      <c r="H41" s="53" t="s">
        <v>302</v>
      </c>
      <c r="I41" s="53"/>
      <c r="J41" s="53"/>
      <c r="K41" s="537"/>
      <c r="L41" s="53"/>
      <c r="M41" s="53"/>
      <c r="N41" s="53"/>
      <c r="O41" s="53"/>
      <c r="P41" s="537"/>
      <c r="Q41" s="537"/>
      <c r="R41" s="575"/>
      <c r="S41" s="578"/>
      <c r="T41" s="433"/>
      <c r="U41" s="433"/>
      <c r="V41" s="433"/>
      <c r="W41" s="433"/>
      <c r="X41" s="433"/>
      <c r="Y41" s="433"/>
      <c r="Z41" s="433"/>
      <c r="AA41" s="474"/>
      <c r="AB41" s="474"/>
      <c r="AC41" s="442"/>
      <c r="AD41" s="431"/>
      <c r="AE41" s="581"/>
      <c r="AF41" s="157"/>
      <c r="AG41" s="157"/>
      <c r="AH41" s="157"/>
      <c r="AI41" s="433"/>
      <c r="AJ41" s="581"/>
      <c r="AK41" s="581"/>
      <c r="AL41" s="433"/>
      <c r="AM41" s="157"/>
      <c r="AN41" s="433"/>
      <c r="AO41" s="433"/>
      <c r="AP41" s="433"/>
      <c r="AQ41" s="579"/>
      <c r="AR41" s="579"/>
      <c r="AS41" s="433"/>
      <c r="AT41" s="433"/>
      <c r="AU41" s="474"/>
      <c r="AV41" s="580"/>
      <c r="AW41" s="587"/>
      <c r="AX41" s="486"/>
      <c r="AY41" s="434"/>
      <c r="AZ41" s="177"/>
    </row>
    <row r="42" spans="1:52" s="178" customFormat="1" ht="28.5">
      <c r="A42" s="454">
        <v>56</v>
      </c>
      <c r="B42" s="454"/>
      <c r="C42" s="369"/>
      <c r="D42" s="314" t="s">
        <v>50</v>
      </c>
      <c r="E42" s="314" t="s">
        <v>222</v>
      </c>
      <c r="F42" s="55" t="s">
        <v>63</v>
      </c>
      <c r="G42" s="57" t="s">
        <v>131</v>
      </c>
      <c r="H42" s="55" t="s">
        <v>303</v>
      </c>
      <c r="I42" s="55" t="s">
        <v>304</v>
      </c>
      <c r="J42" s="55">
        <v>86715</v>
      </c>
      <c r="K42" s="537">
        <f>J42*1.25</f>
        <v>108393.75</v>
      </c>
      <c r="L42" s="55"/>
      <c r="M42" s="55"/>
      <c r="N42" s="55">
        <v>1</v>
      </c>
      <c r="O42" s="55"/>
      <c r="P42" s="537"/>
      <c r="Q42" s="537"/>
      <c r="R42" s="575">
        <f>K42/18*N42</f>
        <v>6021.875</v>
      </c>
      <c r="S42" s="578"/>
      <c r="T42" s="445"/>
      <c r="U42" s="445"/>
      <c r="V42" s="445"/>
      <c r="W42" s="445"/>
      <c r="X42" s="445"/>
      <c r="Y42" s="445"/>
      <c r="Z42" s="445"/>
      <c r="AA42" s="445"/>
      <c r="AB42" s="445"/>
      <c r="AC42" s="442">
        <f>P42+Q42+R42+S42</f>
        <v>6021.875</v>
      </c>
      <c r="AD42" s="442">
        <v>1</v>
      </c>
      <c r="AE42" s="581">
        <f>K42*30%/18*AD42</f>
        <v>1806.5625</v>
      </c>
      <c r="AF42" s="159"/>
      <c r="AG42" s="159"/>
      <c r="AH42" s="159"/>
      <c r="AI42" s="445"/>
      <c r="AJ42" s="581"/>
      <c r="AK42" s="581"/>
      <c r="AL42" s="445"/>
      <c r="AM42" s="159"/>
      <c r="AN42" s="445"/>
      <c r="AO42" s="445">
        <v>1</v>
      </c>
      <c r="AP42" s="445">
        <v>393</v>
      </c>
      <c r="AQ42" s="580"/>
      <c r="AR42" s="580"/>
      <c r="AS42" s="445"/>
      <c r="AT42" s="445"/>
      <c r="AU42" s="445"/>
      <c r="AV42" s="580">
        <f>(P42+Q42+R42+S42)*10%</f>
        <v>602.1875</v>
      </c>
      <c r="AW42" s="587">
        <f>P42+Q42+R42+S42+T42+W42+Z42+AE42+AF42+AI42+AJ42+AK42+AL42+AM42+AN42+AP42+AQ42+AR42+AS42+AT42+AV42</f>
        <v>8823.625</v>
      </c>
      <c r="AX42" s="486"/>
      <c r="AY42" s="434"/>
      <c r="AZ42" s="177"/>
    </row>
    <row r="43" spans="1:52" s="178" customFormat="1" ht="28.5">
      <c r="A43" s="448"/>
      <c r="B43" s="448"/>
      <c r="C43" s="53"/>
      <c r="D43" s="313"/>
      <c r="E43" s="313" t="s">
        <v>95</v>
      </c>
      <c r="F43" s="665"/>
      <c r="G43" s="673"/>
      <c r="H43" s="53" t="s">
        <v>318</v>
      </c>
      <c r="I43" s="665"/>
      <c r="J43" s="665"/>
      <c r="K43" s="598"/>
      <c r="L43" s="665"/>
      <c r="M43" s="665"/>
      <c r="N43" s="665"/>
      <c r="O43" s="665"/>
      <c r="P43" s="598"/>
      <c r="Q43" s="598"/>
      <c r="R43" s="680"/>
      <c r="S43" s="681"/>
      <c r="T43" s="702"/>
      <c r="U43" s="702"/>
      <c r="V43" s="702"/>
      <c r="W43" s="702"/>
      <c r="X43" s="702"/>
      <c r="Y43" s="702"/>
      <c r="Z43" s="702"/>
      <c r="AA43" s="707"/>
      <c r="AB43" s="707"/>
      <c r="AC43" s="685"/>
      <c r="AD43" s="686"/>
      <c r="AE43" s="687"/>
      <c r="AF43" s="601"/>
      <c r="AG43" s="601"/>
      <c r="AH43" s="601"/>
      <c r="AI43" s="702"/>
      <c r="AJ43" s="687"/>
      <c r="AK43" s="687"/>
      <c r="AL43" s="702"/>
      <c r="AM43" s="601"/>
      <c r="AN43" s="702"/>
      <c r="AO43" s="702"/>
      <c r="AP43" s="702"/>
      <c r="AQ43" s="712"/>
      <c r="AR43" s="712"/>
      <c r="AS43" s="702"/>
      <c r="AT43" s="702"/>
      <c r="AU43" s="707"/>
      <c r="AV43" s="691"/>
      <c r="AW43" s="692"/>
      <c r="AX43" s="693"/>
      <c r="AY43" s="434"/>
      <c r="AZ43" s="177"/>
    </row>
    <row r="44" spans="1:52" s="178" customFormat="1" ht="28.5">
      <c r="A44" s="454">
        <v>57</v>
      </c>
      <c r="B44" s="454"/>
      <c r="C44" s="55"/>
      <c r="D44" s="314" t="s">
        <v>50</v>
      </c>
      <c r="E44" s="314" t="s">
        <v>321</v>
      </c>
      <c r="F44" s="55" t="s">
        <v>198</v>
      </c>
      <c r="G44" s="57" t="s">
        <v>135</v>
      </c>
      <c r="H44" s="55" t="s">
        <v>348</v>
      </c>
      <c r="I44" s="55" t="s">
        <v>322</v>
      </c>
      <c r="J44" s="55">
        <v>79460</v>
      </c>
      <c r="K44" s="537">
        <f>J44*1.25</f>
        <v>99325</v>
      </c>
      <c r="L44" s="55"/>
      <c r="M44" s="695"/>
      <c r="N44" s="55">
        <v>1</v>
      </c>
      <c r="O44" s="695"/>
      <c r="P44" s="537">
        <f>K44/24*L44</f>
        <v>0</v>
      </c>
      <c r="Q44" s="598"/>
      <c r="R44" s="575">
        <f>K44/18*N44</f>
        <v>5518.055555555556</v>
      </c>
      <c r="S44" s="681"/>
      <c r="T44" s="706"/>
      <c r="U44" s="706"/>
      <c r="V44" s="706"/>
      <c r="W44" s="706"/>
      <c r="X44" s="706"/>
      <c r="Y44" s="706"/>
      <c r="Z44" s="706"/>
      <c r="AA44" s="706"/>
      <c r="AB44" s="706"/>
      <c r="AC44" s="442">
        <f>P44+Q44+R44+S44</f>
        <v>5518.055555555556</v>
      </c>
      <c r="AD44" s="442">
        <v>1</v>
      </c>
      <c r="AE44" s="581">
        <f>K44*30%/18*AD44</f>
        <v>1655.4166666666667</v>
      </c>
      <c r="AF44" s="617"/>
      <c r="AG44" s="617"/>
      <c r="AH44" s="617"/>
      <c r="AI44" s="706"/>
      <c r="AJ44" s="687"/>
      <c r="AK44" s="687"/>
      <c r="AL44" s="706"/>
      <c r="AM44" s="617"/>
      <c r="AN44" s="706"/>
      <c r="AO44" s="445">
        <v>1</v>
      </c>
      <c r="AP44" s="445">
        <v>393</v>
      </c>
      <c r="AQ44" s="691"/>
      <c r="AR44" s="691"/>
      <c r="AS44" s="706"/>
      <c r="AT44" s="706"/>
      <c r="AU44" s="706"/>
      <c r="AV44" s="580">
        <f>(P44+Q44+R44+S44)*10%</f>
        <v>551.8055555555555</v>
      </c>
      <c r="AW44" s="587">
        <f>P44+Q44+R44+S44+T44+W44+Z44+AE44+AF44+AI44+AJ44+AK44+AL44+AM44+AN44+AP44+AQ44+AR44+AS44+AT44+AV44</f>
        <v>8118.277777777778</v>
      </c>
      <c r="AX44" s="693"/>
      <c r="AY44" s="434"/>
      <c r="AZ44" s="177"/>
    </row>
    <row r="45" spans="1:52" s="178" customFormat="1" ht="28.5">
      <c r="A45" s="448"/>
      <c r="B45" s="448"/>
      <c r="C45" s="53"/>
      <c r="D45" s="313"/>
      <c r="E45" s="313" t="s">
        <v>60</v>
      </c>
      <c r="F45" s="53"/>
      <c r="G45" s="57"/>
      <c r="H45" s="53" t="s">
        <v>319</v>
      </c>
      <c r="I45" s="665"/>
      <c r="J45" s="665"/>
      <c r="K45" s="598"/>
      <c r="L45" s="665"/>
      <c r="M45" s="665"/>
      <c r="N45" s="53"/>
      <c r="O45" s="665"/>
      <c r="P45" s="598"/>
      <c r="Q45" s="598"/>
      <c r="R45" s="575"/>
      <c r="S45" s="681"/>
      <c r="T45" s="702"/>
      <c r="U45" s="702"/>
      <c r="V45" s="702"/>
      <c r="W45" s="702"/>
      <c r="X45" s="702"/>
      <c r="Y45" s="702"/>
      <c r="Z45" s="702"/>
      <c r="AA45" s="707"/>
      <c r="AB45" s="707"/>
      <c r="AC45" s="442"/>
      <c r="AD45" s="431"/>
      <c r="AE45" s="581"/>
      <c r="AF45" s="601"/>
      <c r="AG45" s="601"/>
      <c r="AH45" s="601"/>
      <c r="AI45" s="702"/>
      <c r="AJ45" s="687"/>
      <c r="AK45" s="687"/>
      <c r="AL45" s="702"/>
      <c r="AM45" s="601"/>
      <c r="AN45" s="702"/>
      <c r="AO45" s="433"/>
      <c r="AP45" s="433"/>
      <c r="AQ45" s="712"/>
      <c r="AR45" s="712"/>
      <c r="AS45" s="702"/>
      <c r="AT45" s="702"/>
      <c r="AU45" s="707"/>
      <c r="AV45" s="580"/>
      <c r="AW45" s="587"/>
      <c r="AX45" s="693"/>
      <c r="AY45" s="434"/>
      <c r="AZ45" s="177"/>
    </row>
    <row r="46" spans="1:52" s="178" customFormat="1" ht="28.5">
      <c r="A46" s="454">
        <v>58</v>
      </c>
      <c r="B46" s="454"/>
      <c r="C46" s="55"/>
      <c r="D46" s="314" t="s">
        <v>50</v>
      </c>
      <c r="E46" s="314" t="s">
        <v>323</v>
      </c>
      <c r="F46" s="55" t="s">
        <v>198</v>
      </c>
      <c r="G46" s="57" t="s">
        <v>135</v>
      </c>
      <c r="H46" s="55" t="s">
        <v>320</v>
      </c>
      <c r="I46" s="55" t="s">
        <v>324</v>
      </c>
      <c r="J46" s="55">
        <v>83707</v>
      </c>
      <c r="K46" s="537">
        <f>J46*1.25</f>
        <v>104633.75</v>
      </c>
      <c r="L46" s="695"/>
      <c r="M46" s="695"/>
      <c r="N46" s="55">
        <v>1</v>
      </c>
      <c r="O46" s="695"/>
      <c r="P46" s="598"/>
      <c r="Q46" s="598"/>
      <c r="R46" s="575">
        <f>K46/18*N46</f>
        <v>5812.986111111111</v>
      </c>
      <c r="S46" s="681"/>
      <c r="T46" s="706"/>
      <c r="U46" s="706"/>
      <c r="V46" s="706"/>
      <c r="W46" s="706"/>
      <c r="X46" s="706"/>
      <c r="Y46" s="706"/>
      <c r="Z46" s="706"/>
      <c r="AA46" s="706"/>
      <c r="AB46" s="706"/>
      <c r="AC46" s="442">
        <f>P46+Q46+R46+S46</f>
        <v>5812.986111111111</v>
      </c>
      <c r="AD46" s="442">
        <v>1</v>
      </c>
      <c r="AE46" s="581">
        <f>K46*30%/18*AD46</f>
        <v>1743.8958333333333</v>
      </c>
      <c r="AF46" s="617"/>
      <c r="AG46" s="617"/>
      <c r="AH46" s="617"/>
      <c r="AI46" s="706"/>
      <c r="AJ46" s="687"/>
      <c r="AK46" s="687"/>
      <c r="AL46" s="706"/>
      <c r="AM46" s="617"/>
      <c r="AN46" s="706"/>
      <c r="AO46" s="445">
        <v>1</v>
      </c>
      <c r="AP46" s="445">
        <v>393</v>
      </c>
      <c r="AQ46" s="691"/>
      <c r="AR46" s="691"/>
      <c r="AS46" s="706"/>
      <c r="AT46" s="706"/>
      <c r="AU46" s="706"/>
      <c r="AV46" s="580">
        <f>(P46+Q46+R46+S46)*10%</f>
        <v>581.2986111111112</v>
      </c>
      <c r="AW46" s="587">
        <f>P46+Q46+R46+S46+T46+W46+Z46+AE46+AF46+AI46+AJ46+AK46+AL46+AM46+AN46+AP46+AQ46+AR46+AS46+AT46+AV46</f>
        <v>8531.180555555555</v>
      </c>
      <c r="AX46" s="693"/>
      <c r="AY46" s="434"/>
      <c r="AZ46" s="177"/>
    </row>
    <row r="47" spans="1:52" s="178" customFormat="1" ht="39" customHeight="1">
      <c r="A47" s="487"/>
      <c r="B47" s="488"/>
      <c r="C47" s="488"/>
      <c r="D47" s="488"/>
      <c r="E47" s="488"/>
      <c r="F47" s="488"/>
      <c r="G47" s="488"/>
      <c r="H47" s="488"/>
      <c r="I47" s="488"/>
      <c r="J47" s="489"/>
      <c r="K47" s="489"/>
      <c r="L47" s="489">
        <f aca="true" t="shared" si="0" ref="L47:AX47">SUM(L7:L46)</f>
        <v>5</v>
      </c>
      <c r="M47" s="489">
        <f t="shared" si="0"/>
        <v>37</v>
      </c>
      <c r="N47" s="489">
        <f t="shared" si="0"/>
        <v>158</v>
      </c>
      <c r="O47" s="489">
        <f t="shared" si="0"/>
        <v>40</v>
      </c>
      <c r="P47" s="490">
        <f t="shared" si="0"/>
        <v>19862.96875</v>
      </c>
      <c r="Q47" s="490">
        <f t="shared" si="0"/>
        <v>207730.90277777775</v>
      </c>
      <c r="R47" s="490">
        <f t="shared" si="0"/>
        <v>947171.3194444444</v>
      </c>
      <c r="S47" s="490">
        <f t="shared" si="0"/>
        <v>239229.02777777778</v>
      </c>
      <c r="T47" s="490">
        <f t="shared" si="0"/>
        <v>9832</v>
      </c>
      <c r="U47" s="490">
        <f t="shared" si="0"/>
        <v>4916</v>
      </c>
      <c r="V47" s="490">
        <f t="shared" si="0"/>
        <v>4916</v>
      </c>
      <c r="W47" s="490">
        <f t="shared" si="0"/>
        <v>36379</v>
      </c>
      <c r="X47" s="490">
        <f t="shared" si="0"/>
        <v>19073</v>
      </c>
      <c r="Y47" s="490">
        <f t="shared" si="0"/>
        <v>17306</v>
      </c>
      <c r="Z47" s="490">
        <f t="shared" si="0"/>
        <v>7669</v>
      </c>
      <c r="AA47" s="490">
        <f t="shared" si="0"/>
        <v>3833</v>
      </c>
      <c r="AB47" s="490">
        <f t="shared" si="0"/>
        <v>3836</v>
      </c>
      <c r="AC47" s="490">
        <f t="shared" si="0"/>
        <v>1413994.2187499998</v>
      </c>
      <c r="AD47" s="490">
        <f t="shared" si="0"/>
        <v>235</v>
      </c>
      <c r="AE47" s="490">
        <f t="shared" si="0"/>
        <v>418239.375</v>
      </c>
      <c r="AF47" s="490">
        <f t="shared" si="0"/>
        <v>53090</v>
      </c>
      <c r="AG47" s="490">
        <f t="shared" si="0"/>
        <v>26545</v>
      </c>
      <c r="AH47" s="490">
        <f t="shared" si="0"/>
        <v>26545</v>
      </c>
      <c r="AI47" s="490">
        <f t="shared" si="0"/>
        <v>18543.21875</v>
      </c>
      <c r="AJ47" s="490">
        <f t="shared" si="0"/>
        <v>188640.30555555556</v>
      </c>
      <c r="AK47" s="490">
        <f t="shared" si="0"/>
        <v>50182.104166666664</v>
      </c>
      <c r="AL47" s="490">
        <f t="shared" si="0"/>
        <v>0</v>
      </c>
      <c r="AM47" s="490">
        <f t="shared" si="0"/>
        <v>14158</v>
      </c>
      <c r="AN47" s="490">
        <f t="shared" si="0"/>
        <v>0</v>
      </c>
      <c r="AO47" s="490">
        <f t="shared" si="0"/>
        <v>30</v>
      </c>
      <c r="AP47" s="490">
        <f t="shared" si="0"/>
        <v>11798</v>
      </c>
      <c r="AQ47" s="490">
        <f t="shared" si="0"/>
        <v>31788.375</v>
      </c>
      <c r="AR47" s="490">
        <f t="shared" si="0"/>
        <v>0</v>
      </c>
      <c r="AS47" s="587">
        <f t="shared" si="0"/>
        <v>0</v>
      </c>
      <c r="AT47" s="490">
        <f t="shared" si="0"/>
        <v>0</v>
      </c>
      <c r="AU47" s="490">
        <f t="shared" si="0"/>
        <v>35394</v>
      </c>
      <c r="AV47" s="490">
        <f t="shared" si="0"/>
        <v>141399.42187500006</v>
      </c>
      <c r="AW47" s="490">
        <f t="shared" si="0"/>
        <v>2431107.019097222</v>
      </c>
      <c r="AX47" s="490">
        <f t="shared" si="0"/>
        <v>0</v>
      </c>
      <c r="AY47" s="434"/>
      <c r="AZ47" s="177"/>
    </row>
    <row r="48" spans="1:52" ht="42" customHeight="1">
      <c r="A48" s="491" t="s">
        <v>185</v>
      </c>
      <c r="B48" s="492"/>
      <c r="C48" s="492"/>
      <c r="D48" s="492"/>
      <c r="E48" s="492"/>
      <c r="F48" s="492"/>
      <c r="G48" s="492"/>
      <c r="H48" s="492"/>
      <c r="I48" s="492"/>
      <c r="J48" s="493"/>
      <c r="K48" s="493"/>
      <c r="L48" s="494">
        <f>Лист1!L53+Лист2!L62+Лист3!L47</f>
        <v>9</v>
      </c>
      <c r="M48" s="494">
        <f>Лист1!M53+Лист2!M62+Лист3!M47</f>
        <v>371</v>
      </c>
      <c r="N48" s="494">
        <f>Лист1!N53+Лист2!N62+Лист3!N47</f>
        <v>510</v>
      </c>
      <c r="O48" s="494">
        <f>Лист1!O53+Лист2!O62+Лист3!O47</f>
        <v>113</v>
      </c>
      <c r="P48" s="494">
        <f>Лист1!P53+Лист2!P62+Лист3!P47</f>
        <v>36785.67708333333</v>
      </c>
      <c r="Q48" s="495">
        <f>Лист1!Q53+Лист2!Q62+Лист3!Q47</f>
        <v>2153858.541666666</v>
      </c>
      <c r="R48" s="494">
        <f>Лист1!S53+Лист2!R62+Лист3!R47</f>
        <v>3073012.2916666665</v>
      </c>
      <c r="S48" s="753">
        <v>693170</v>
      </c>
      <c r="T48" s="494">
        <f>Лист1!T53+Лист2!T62+Лист3!T47</f>
        <v>136267</v>
      </c>
      <c r="U48" s="494">
        <f>Лист1!U53+Лист2!U62+Лист3!U47</f>
        <v>68128</v>
      </c>
      <c r="V48" s="494">
        <f>Лист1!V53+Лист2!V62+Лист3!V47</f>
        <v>68139</v>
      </c>
      <c r="W48" s="494">
        <f>Лист1!W53+Лист2!W62+Лист3!W47</f>
        <v>132634</v>
      </c>
      <c r="X48" s="494">
        <f>Лист1!X53+Лист2!X62+Лист3!X47</f>
        <v>67200</v>
      </c>
      <c r="Y48" s="753">
        <v>65434</v>
      </c>
      <c r="Z48" s="753">
        <v>19811</v>
      </c>
      <c r="AA48" s="753">
        <v>9905</v>
      </c>
      <c r="AB48" s="753">
        <v>9906</v>
      </c>
      <c r="AC48" s="494">
        <f>Лист1!Y53+Лист2!AC62+Лист3!AC47</f>
        <v>5956826.163194444</v>
      </c>
      <c r="AD48" s="494">
        <f>Лист1!Z53+Лист2!AD62+Лист3!AD47</f>
        <v>994</v>
      </c>
      <c r="AE48" s="495">
        <f>Лист1!AA53+Лист2!AE62+Лист3!AE47</f>
        <v>1776012.1458333333</v>
      </c>
      <c r="AF48" s="494">
        <f>Лист1!AB53+Лист2!AF62+Лист3!AF47</f>
        <v>254840</v>
      </c>
      <c r="AG48" s="494">
        <f>Лист1!AC53+Лист2!AG62+Лист3!AG47</f>
        <v>127413</v>
      </c>
      <c r="AH48" s="494">
        <f>Лист1!AD53+Лист2!AH62+Лист3!AH47</f>
        <v>127427</v>
      </c>
      <c r="AI48" s="494">
        <f>Лист1!AE53+Лист2!AI62+Лист3!AI47</f>
        <v>192619.72569444444</v>
      </c>
      <c r="AJ48" s="494">
        <f>Лист1!AG53+Лист2!AJ62+Лист3!AJ47</f>
        <v>744218.4722222222</v>
      </c>
      <c r="AK48" s="494">
        <f>Лист1!AF53+Лист2!AK62+Лист3!AK47</f>
        <v>234208.6458333333</v>
      </c>
      <c r="AL48" s="494">
        <f>Лист1!AH53+Лист2!AL62+Лист3!AL47</f>
        <v>0</v>
      </c>
      <c r="AM48" s="494">
        <f>Лист1!AI53+Лист2!AM62+Лист3!AM47</f>
        <v>69022</v>
      </c>
      <c r="AN48" s="494">
        <f>Лист1!AJ53+Лист2!AN62+Лист3!AN47</f>
        <v>3539</v>
      </c>
      <c r="AO48" s="494">
        <f>Лист1!AK53+Лист2!AO62+Лист3!AO47</f>
        <v>119</v>
      </c>
      <c r="AP48" s="504">
        <f>Лист1!AL53+Лист2!AP62+Лист3!AP47</f>
        <v>46801</v>
      </c>
      <c r="AQ48" s="495">
        <f>Лист1!AN53+Лист2!AR62+Лист3!AQ47</f>
        <v>31788.375</v>
      </c>
      <c r="AR48" s="643">
        <f>Лист1!AP53+Лист2!AS62+Лист3!AR47</f>
        <v>82379.5</v>
      </c>
      <c r="AS48" s="587">
        <f>SUM(AS8:AS47)</f>
        <v>0</v>
      </c>
      <c r="AT48" s="495">
        <f>Лист1!AS53+Лист2!AT62+Лист3!AT47</f>
        <v>53020</v>
      </c>
      <c r="AU48" s="495">
        <f>Лист1!AT53+Лист2!AU62+Лист3!AU47</f>
        <v>70788</v>
      </c>
      <c r="AV48" s="495">
        <f>Лист1!AU53+Лист2!AV62+Лист3!AV47</f>
        <v>595682.6163194445</v>
      </c>
      <c r="AW48" s="495">
        <f>Лист1!AV53+Лист2!AW62+Лист3!AW47</f>
        <v>10400457.644097222</v>
      </c>
      <c r="AX48" s="495">
        <f>Лист1!AW53+Лист2!AX62+Лист3!AX47</f>
        <v>0</v>
      </c>
      <c r="AY48" s="434"/>
      <c r="AZ48" s="177"/>
    </row>
    <row r="49" spans="1:52" ht="28.5">
      <c r="A49" s="496"/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34"/>
      <c r="AZ49" s="177"/>
    </row>
    <row r="50" spans="1:52" ht="28.5">
      <c r="A50" s="496"/>
      <c r="B50" s="496"/>
      <c r="C50" s="496"/>
      <c r="D50" s="496"/>
      <c r="E50" s="496" t="s">
        <v>88</v>
      </c>
      <c r="F50" s="498"/>
      <c r="G50" s="498"/>
      <c r="H50" s="496" t="s">
        <v>234</v>
      </c>
      <c r="I50" s="496"/>
      <c r="J50" s="496"/>
      <c r="K50" s="496"/>
      <c r="L50" s="496"/>
      <c r="M50" s="498"/>
      <c r="N50" s="496" t="s">
        <v>93</v>
      </c>
      <c r="O50" s="496"/>
      <c r="P50" s="496"/>
      <c r="Q50" s="498"/>
      <c r="R50" s="497"/>
      <c r="S50" s="497"/>
      <c r="T50" s="497" t="s">
        <v>340</v>
      </c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497"/>
      <c r="AT50" s="497"/>
      <c r="AU50" s="497"/>
      <c r="AV50" s="497"/>
      <c r="AW50" s="497"/>
      <c r="AX50" s="497"/>
      <c r="AY50" s="434"/>
      <c r="AZ50" s="177"/>
    </row>
    <row r="51" spans="1:52" ht="28.5">
      <c r="A51" s="496"/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34"/>
      <c r="AZ51" s="20"/>
    </row>
    <row r="52" spans="1:52" ht="26.25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434"/>
      <c r="AZ52" s="20"/>
    </row>
    <row r="53" spans="1:50" ht="25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>
        <f>15+460+568+116</f>
        <v>1159</v>
      </c>
      <c r="M53" s="14"/>
      <c r="N53" s="6">
        <f>393+196</f>
        <v>589</v>
      </c>
      <c r="O53" s="6"/>
      <c r="P53" s="199"/>
      <c r="Q53" s="200"/>
      <c r="R53" s="200"/>
      <c r="S53" s="200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25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4"/>
      <c r="N54" s="6"/>
      <c r="O54" s="6"/>
      <c r="P54" s="199"/>
      <c r="Q54" s="200"/>
      <c r="R54" s="200"/>
      <c r="S54" s="200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2:50" ht="33">
      <c r="L55" s="5"/>
      <c r="M55" s="15"/>
      <c r="N55" s="5"/>
      <c r="O55" s="5"/>
      <c r="P55" s="201"/>
      <c r="Q55" s="201"/>
      <c r="R55" s="201"/>
      <c r="S55" s="20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7" ht="20.25">
      <c r="N57" s="19"/>
    </row>
    <row r="58" spans="10:50" ht="27.75">
      <c r="J58" s="1">
        <v>1</v>
      </c>
      <c r="K58" s="1"/>
      <c r="L58" s="11">
        <v>0</v>
      </c>
      <c r="M58" s="16">
        <v>294</v>
      </c>
      <c r="N58" s="11">
        <v>0</v>
      </c>
      <c r="O58" s="11">
        <v>0</v>
      </c>
      <c r="P58" s="9"/>
      <c r="Q58" s="9"/>
      <c r="R58" s="9"/>
      <c r="S58" s="9"/>
      <c r="T58" s="9">
        <v>53086</v>
      </c>
      <c r="U58" s="9"/>
      <c r="V58" s="9"/>
      <c r="W58" s="9">
        <v>0</v>
      </c>
      <c r="X58" s="9"/>
      <c r="Y58" s="9"/>
      <c r="Z58" s="9">
        <v>0</v>
      </c>
      <c r="AA58" s="9"/>
      <c r="AB58" s="9"/>
      <c r="AC58" s="11">
        <v>1424723</v>
      </c>
      <c r="AD58" s="11">
        <v>294</v>
      </c>
      <c r="AE58" s="9"/>
      <c r="AF58" s="9">
        <v>66360</v>
      </c>
      <c r="AG58" s="9"/>
      <c r="AH58" s="9"/>
      <c r="AI58" s="9"/>
      <c r="AJ58" s="9"/>
      <c r="AK58" s="9"/>
      <c r="AL58" s="9">
        <v>0</v>
      </c>
      <c r="AM58" s="9">
        <v>26550</v>
      </c>
      <c r="AN58" s="9">
        <v>0</v>
      </c>
      <c r="AO58" s="9">
        <v>40</v>
      </c>
      <c r="AP58" s="9">
        <v>15731</v>
      </c>
      <c r="AQ58" s="9"/>
      <c r="AR58" s="9"/>
      <c r="AS58" s="9"/>
      <c r="AT58" s="9"/>
      <c r="AU58" s="9"/>
      <c r="AV58" s="9"/>
      <c r="AW58" s="583"/>
      <c r="AX58" s="583"/>
    </row>
    <row r="59" spans="10:50" ht="27.75">
      <c r="J59" s="1">
        <v>2</v>
      </c>
      <c r="K59" s="1"/>
      <c r="L59" s="11">
        <v>4</v>
      </c>
      <c r="M59" s="17">
        <v>85</v>
      </c>
      <c r="N59" s="12">
        <v>392</v>
      </c>
      <c r="O59" s="12">
        <v>88</v>
      </c>
      <c r="P59" s="10"/>
      <c r="Q59" s="10"/>
      <c r="R59" s="10"/>
      <c r="S59" s="10"/>
      <c r="T59" s="10">
        <v>9095</v>
      </c>
      <c r="U59" s="10"/>
      <c r="V59" s="10"/>
      <c r="W59" s="10">
        <v>47044</v>
      </c>
      <c r="X59" s="10"/>
      <c r="Y59" s="10"/>
      <c r="Z59" s="10">
        <v>6886</v>
      </c>
      <c r="AA59" s="10"/>
      <c r="AB59" s="10"/>
      <c r="AC59" s="12">
        <v>2819352</v>
      </c>
      <c r="AD59" s="12">
        <v>569</v>
      </c>
      <c r="AE59" s="10"/>
      <c r="AF59" s="10">
        <v>66364</v>
      </c>
      <c r="AG59" s="10"/>
      <c r="AH59" s="10"/>
      <c r="AI59" s="10"/>
      <c r="AJ59" s="10"/>
      <c r="AK59" s="10"/>
      <c r="AL59" s="10">
        <v>70788</v>
      </c>
      <c r="AM59" s="10">
        <v>30088</v>
      </c>
      <c r="AN59" s="10">
        <v>3539</v>
      </c>
      <c r="AO59" s="10">
        <v>29</v>
      </c>
      <c r="AP59" s="10">
        <v>11406</v>
      </c>
      <c r="AQ59" s="10"/>
      <c r="AR59" s="10"/>
      <c r="AS59" s="10"/>
      <c r="AT59" s="10"/>
      <c r="AU59" s="10"/>
      <c r="AV59" s="10"/>
      <c r="AW59" s="584"/>
      <c r="AX59" s="584"/>
    </row>
    <row r="60" spans="10:50" ht="27">
      <c r="J60" s="1">
        <v>3</v>
      </c>
      <c r="K60" s="1"/>
      <c r="L60" s="13">
        <v>11</v>
      </c>
      <c r="M60" s="13">
        <f>M47</f>
        <v>37</v>
      </c>
      <c r="N60" s="13">
        <v>176</v>
      </c>
      <c r="O60" s="13">
        <v>28</v>
      </c>
      <c r="P60" s="240"/>
      <c r="Q60" s="240"/>
      <c r="R60" s="240"/>
      <c r="S60" s="240"/>
      <c r="T60" s="240">
        <f aca="true" t="shared" si="1" ref="T60:AP60">T47</f>
        <v>9832</v>
      </c>
      <c r="U60" s="240"/>
      <c r="V60" s="240"/>
      <c r="W60" s="240">
        <f t="shared" si="1"/>
        <v>36379</v>
      </c>
      <c r="X60" s="240"/>
      <c r="Y60" s="240"/>
      <c r="Z60" s="240">
        <f t="shared" si="1"/>
        <v>7669</v>
      </c>
      <c r="AA60" s="240"/>
      <c r="AB60" s="240"/>
      <c r="AC60" s="240">
        <f t="shared" si="1"/>
        <v>1413994.2187499998</v>
      </c>
      <c r="AD60" s="240">
        <f t="shared" si="1"/>
        <v>235</v>
      </c>
      <c r="AE60" s="240"/>
      <c r="AF60" s="240">
        <f t="shared" si="1"/>
        <v>53090</v>
      </c>
      <c r="AG60" s="240"/>
      <c r="AH60" s="240"/>
      <c r="AI60" s="240"/>
      <c r="AJ60" s="240"/>
      <c r="AK60" s="240"/>
      <c r="AL60" s="240">
        <f t="shared" si="1"/>
        <v>0</v>
      </c>
      <c r="AM60" s="240">
        <f t="shared" si="1"/>
        <v>14158</v>
      </c>
      <c r="AN60" s="240">
        <f t="shared" si="1"/>
        <v>0</v>
      </c>
      <c r="AO60" s="240">
        <f t="shared" si="1"/>
        <v>30</v>
      </c>
      <c r="AP60" s="240">
        <f t="shared" si="1"/>
        <v>11798</v>
      </c>
      <c r="AQ60" s="240"/>
      <c r="AR60" s="240"/>
      <c r="AS60" s="240"/>
      <c r="AT60" s="240"/>
      <c r="AU60" s="240"/>
      <c r="AV60" s="240"/>
      <c r="AW60" s="585"/>
      <c r="AX60" s="585"/>
    </row>
    <row r="61" spans="10:50" ht="27">
      <c r="J61" s="1"/>
      <c r="K61" s="1"/>
      <c r="L61" s="13"/>
      <c r="M61" s="13"/>
      <c r="N61" s="13"/>
      <c r="O61" s="13"/>
      <c r="P61" s="202"/>
      <c r="Q61" s="202"/>
      <c r="R61" s="202"/>
      <c r="S61" s="202"/>
      <c r="T61" s="13"/>
      <c r="U61" s="13"/>
      <c r="V61" s="13"/>
      <c r="W61" s="13"/>
      <c r="X61" s="13"/>
      <c r="Y61" s="13"/>
      <c r="Z61" s="13"/>
      <c r="AA61" s="13"/>
      <c r="AB61" s="13"/>
      <c r="AC61" s="297"/>
      <c r="AD61" s="297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583"/>
      <c r="AX61" s="583"/>
    </row>
    <row r="62" spans="12:50" ht="30">
      <c r="L62" s="7">
        <f>SUM(L58:L61)</f>
        <v>15</v>
      </c>
      <c r="M62" s="7">
        <f>SUM(M58:M61)</f>
        <v>416</v>
      </c>
      <c r="N62" s="7">
        <f>SUM(N58:N61)</f>
        <v>568</v>
      </c>
      <c r="O62" s="7">
        <f>SUM(O58:O61)</f>
        <v>116</v>
      </c>
      <c r="P62" s="7"/>
      <c r="Q62" s="7"/>
      <c r="R62" s="7"/>
      <c r="S62" s="7"/>
      <c r="T62" s="7">
        <f>SUM(T58:T61)</f>
        <v>72013</v>
      </c>
      <c r="U62" s="7"/>
      <c r="V62" s="7"/>
      <c r="W62" s="7">
        <f>SUM(W58:W61)</f>
        <v>83423</v>
      </c>
      <c r="X62" s="7"/>
      <c r="Y62" s="7"/>
      <c r="Z62" s="7">
        <f>SUM(Z58:Z61)</f>
        <v>14555</v>
      </c>
      <c r="AA62" s="7"/>
      <c r="AB62" s="7"/>
      <c r="AC62" s="238">
        <f>AC58+AC59+AC60+AC61</f>
        <v>5658069.21875</v>
      </c>
      <c r="AD62" s="238">
        <f>AD58+AD59+AD60+AD61</f>
        <v>1098</v>
      </c>
      <c r="AE62" s="238"/>
      <c r="AF62" s="7">
        <f>SUM(AF58:AF61)</f>
        <v>185814</v>
      </c>
      <c r="AG62" s="7"/>
      <c r="AH62" s="7"/>
      <c r="AI62" s="7"/>
      <c r="AJ62" s="7"/>
      <c r="AK62" s="7"/>
      <c r="AL62" s="7">
        <f>SUM(AL58:AL61)</f>
        <v>70788</v>
      </c>
      <c r="AM62" s="7">
        <f>SUM(AM58:AM61)</f>
        <v>70796</v>
      </c>
      <c r="AN62" s="7">
        <f>SUM(AN58:AN61)</f>
        <v>3539</v>
      </c>
      <c r="AO62" s="7">
        <f>SUM(AO58:AO61)</f>
        <v>99</v>
      </c>
      <c r="AP62" s="7">
        <f>SUM(AP58:AP61)</f>
        <v>38935</v>
      </c>
      <c r="AQ62" s="7"/>
      <c r="AR62" s="7"/>
      <c r="AS62" s="7"/>
      <c r="AT62" s="7"/>
      <c r="AU62" s="7"/>
      <c r="AV62" s="7"/>
      <c r="AW62" s="586"/>
      <c r="AX62" s="586"/>
    </row>
  </sheetData>
  <sheetProtection/>
  <mergeCells count="7">
    <mergeCell ref="AU2:AU6"/>
    <mergeCell ref="B2:B3"/>
    <mergeCell ref="AQ3:AR4"/>
    <mergeCell ref="AD2:AE2"/>
    <mergeCell ref="AO3:AP4"/>
    <mergeCell ref="AT2:AT6"/>
    <mergeCell ref="P2:S3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geOrder="overThenDown" paperSize="9" scale="3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.00390625" style="0" customWidth="1"/>
    <col min="2" max="2" width="20.875" style="0" customWidth="1"/>
    <col min="3" max="3" width="8.00390625" style="0" customWidth="1"/>
    <col min="4" max="4" width="8.125" style="0" customWidth="1"/>
    <col min="5" max="5" width="11.375" style="0" customWidth="1"/>
    <col min="6" max="6" width="7.25390625" style="0" customWidth="1"/>
    <col min="7" max="7" width="7.125" style="0" customWidth="1"/>
    <col min="9" max="9" width="8.125" style="0" customWidth="1"/>
    <col min="10" max="10" width="7.25390625" style="0" customWidth="1"/>
    <col min="11" max="11" width="5.625" style="0" customWidth="1"/>
    <col min="12" max="12" width="5.875" style="0" customWidth="1"/>
    <col min="13" max="13" width="5.75390625" style="0" customWidth="1"/>
    <col min="14" max="14" width="9.75390625" style="0" customWidth="1"/>
    <col min="15" max="15" width="5.75390625" style="0" customWidth="1"/>
    <col min="16" max="16" width="7.625" style="0" customWidth="1"/>
    <col min="17" max="17" width="9.12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6.75390625" style="0" customWidth="1"/>
    <col min="22" max="22" width="8.25390625" style="0" customWidth="1"/>
    <col min="23" max="23" width="7.375" style="0" customWidth="1"/>
    <col min="24" max="24" width="6.875" style="0" customWidth="1"/>
    <col min="25" max="25" width="6.25390625" style="0" customWidth="1"/>
    <col min="26" max="26" width="6.625" style="0" customWidth="1"/>
    <col min="27" max="27" width="6.75390625" style="0" customWidth="1"/>
    <col min="28" max="28" width="8.875" style="0" customWidth="1"/>
    <col min="29" max="29" width="8.375" style="0" customWidth="1"/>
    <col min="30" max="30" width="9.75390625" style="0" customWidth="1"/>
    <col min="31" max="31" width="8.375" style="0" customWidth="1"/>
  </cols>
  <sheetData>
    <row r="1" spans="1:3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3" ht="16.5">
      <c r="A2" s="92"/>
      <c r="B2" s="234"/>
      <c r="C2" s="234"/>
      <c r="D2" s="234"/>
      <c r="E2" s="234"/>
      <c r="F2" s="234"/>
      <c r="G2" s="234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/>
      <c r="T2" s="91"/>
      <c r="U2" s="91"/>
      <c r="V2" s="234"/>
      <c r="W2" s="234"/>
      <c r="X2" s="234"/>
      <c r="Y2" s="234"/>
      <c r="Z2" s="234"/>
      <c r="AA2" s="234"/>
      <c r="AB2" s="235"/>
      <c r="AC2" s="235"/>
      <c r="AD2" s="235"/>
      <c r="AE2" s="235"/>
      <c r="AF2" s="235"/>
      <c r="AG2" s="235"/>
    </row>
    <row r="3" spans="1:33" ht="16.5">
      <c r="A3" s="92"/>
      <c r="B3" s="234"/>
      <c r="C3" s="234"/>
      <c r="D3" s="234"/>
      <c r="E3" s="234"/>
      <c r="F3" s="234"/>
      <c r="G3" s="23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1"/>
      <c r="T3" s="91"/>
      <c r="U3" s="91"/>
      <c r="V3" s="234"/>
      <c r="W3" s="234"/>
      <c r="X3" s="234"/>
      <c r="Y3" s="234"/>
      <c r="Z3" s="234"/>
      <c r="AA3" s="234"/>
      <c r="AB3" s="235"/>
      <c r="AC3" s="235"/>
      <c r="AD3" s="235"/>
      <c r="AE3" s="235"/>
      <c r="AF3" s="235"/>
      <c r="AG3" s="235"/>
    </row>
    <row r="4" spans="1:33" ht="16.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1"/>
      <c r="T4" s="91"/>
      <c r="U4" s="91"/>
      <c r="V4" s="234"/>
      <c r="W4" s="234"/>
      <c r="X4" s="234"/>
      <c r="Y4" s="234"/>
      <c r="Z4" s="234"/>
      <c r="AA4" s="234"/>
      <c r="AB4" s="235"/>
      <c r="AC4" s="235"/>
      <c r="AD4" s="235"/>
      <c r="AE4" s="235"/>
      <c r="AF4" s="235"/>
      <c r="AG4" s="235"/>
    </row>
    <row r="5" spans="1:33" ht="1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1"/>
      <c r="T5" s="91"/>
      <c r="U5" s="91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</row>
    <row r="6" spans="1:31" ht="15.75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7.25" customHeight="1">
      <c r="A7" s="92"/>
      <c r="B7" s="93"/>
      <c r="C7" s="93"/>
      <c r="D7" s="93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93"/>
      <c r="R7" s="93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7.25" customHeight="1">
      <c r="A8" s="92"/>
      <c r="B8" s="93"/>
      <c r="C8" s="93"/>
      <c r="D8" s="93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2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6.5" customHeight="1">
      <c r="A9" s="92"/>
      <c r="B9" s="93"/>
      <c r="C9" s="93"/>
      <c r="D9" s="93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7.25" customHeight="1">
      <c r="A10" s="92"/>
      <c r="B10" s="93"/>
      <c r="C10" s="93"/>
      <c r="D10" s="93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3.5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2.7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>
      <c r="A14" s="94"/>
      <c r="B14" s="95"/>
      <c r="C14" s="96"/>
      <c r="D14" s="94"/>
      <c r="E14" s="94"/>
      <c r="F14" s="94"/>
      <c r="G14" s="236"/>
      <c r="H14" s="94"/>
      <c r="I14" s="94"/>
      <c r="J14" s="97"/>
      <c r="K14" s="813"/>
      <c r="L14" s="814"/>
      <c r="M14" s="815"/>
      <c r="N14" s="813"/>
      <c r="O14" s="814"/>
      <c r="P14" s="815"/>
      <c r="Q14" s="99"/>
      <c r="R14" s="100"/>
      <c r="S14" s="101"/>
      <c r="T14" s="101"/>
      <c r="U14" s="102"/>
      <c r="V14" s="98"/>
      <c r="W14" s="98"/>
      <c r="X14" s="98"/>
      <c r="Y14" s="101"/>
      <c r="Z14" s="101"/>
      <c r="AA14" s="101"/>
      <c r="AB14" s="101"/>
      <c r="AC14" s="101"/>
      <c r="AD14" s="103"/>
      <c r="AE14" s="95"/>
    </row>
    <row r="15" spans="1:31" ht="13.5">
      <c r="A15" s="104"/>
      <c r="B15" s="105"/>
      <c r="C15" s="104"/>
      <c r="D15" s="104"/>
      <c r="E15" s="106"/>
      <c r="F15" s="104"/>
      <c r="G15" s="104"/>
      <c r="H15" s="104"/>
      <c r="I15" s="104"/>
      <c r="J15" s="107"/>
      <c r="K15" s="816"/>
      <c r="L15" s="817"/>
      <c r="M15" s="818"/>
      <c r="N15" s="819"/>
      <c r="O15" s="820"/>
      <c r="P15" s="821"/>
      <c r="Q15" s="104"/>
      <c r="R15" s="104"/>
      <c r="S15" s="104"/>
      <c r="T15" s="106"/>
      <c r="U15" s="107"/>
      <c r="V15" s="102"/>
      <c r="W15" s="101"/>
      <c r="X15" s="109"/>
      <c r="Y15" s="110"/>
      <c r="Z15" s="104"/>
      <c r="AA15" s="104"/>
      <c r="AB15" s="104"/>
      <c r="AC15" s="107"/>
      <c r="AD15" s="111"/>
      <c r="AE15" s="110"/>
    </row>
    <row r="16" spans="1:31" ht="13.5">
      <c r="A16" s="106"/>
      <c r="B16" s="105"/>
      <c r="C16" s="104"/>
      <c r="D16" s="104"/>
      <c r="E16" s="106"/>
      <c r="F16" s="115"/>
      <c r="G16" s="112"/>
      <c r="H16" s="104"/>
      <c r="I16" s="104"/>
      <c r="J16" s="107"/>
      <c r="K16" s="104"/>
      <c r="L16" s="104"/>
      <c r="M16" s="113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6"/>
      <c r="Z16" s="104"/>
      <c r="AA16" s="104"/>
      <c r="AB16" s="104"/>
      <c r="AC16" s="107"/>
      <c r="AD16" s="111"/>
      <c r="AE16" s="110"/>
    </row>
    <row r="17" spans="1:31" ht="13.5">
      <c r="A17" s="106"/>
      <c r="B17" s="105"/>
      <c r="C17" s="106"/>
      <c r="D17" s="104"/>
      <c r="E17" s="106"/>
      <c r="F17" s="106"/>
      <c r="G17" s="104"/>
      <c r="H17" s="104"/>
      <c r="I17" s="104"/>
      <c r="J17" s="114"/>
      <c r="K17" s="106"/>
      <c r="L17" s="106"/>
      <c r="M17" s="115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6"/>
      <c r="Z17" s="104"/>
      <c r="AA17" s="104"/>
      <c r="AB17" s="104"/>
      <c r="AC17" s="116"/>
      <c r="AD17" s="111"/>
      <c r="AE17" s="110"/>
    </row>
    <row r="18" spans="1:31" ht="13.5">
      <c r="A18" s="117"/>
      <c r="B18" s="108"/>
      <c r="C18" s="117"/>
      <c r="D18" s="118"/>
      <c r="E18" s="117"/>
      <c r="F18" s="117"/>
      <c r="G18" s="117"/>
      <c r="H18" s="117"/>
      <c r="I18" s="118"/>
      <c r="J18" s="119"/>
      <c r="K18" s="120"/>
      <c r="L18" s="120"/>
      <c r="M18" s="121"/>
      <c r="N18" s="106"/>
      <c r="O18" s="117"/>
      <c r="P18" s="117"/>
      <c r="Q18" s="106"/>
      <c r="R18" s="117"/>
      <c r="S18" s="117"/>
      <c r="T18" s="117"/>
      <c r="U18" s="118"/>
      <c r="V18" s="118"/>
      <c r="W18" s="118"/>
      <c r="X18" s="118"/>
      <c r="Y18" s="117"/>
      <c r="Z18" s="117"/>
      <c r="AA18" s="117"/>
      <c r="AB18" s="117"/>
      <c r="AC18" s="122"/>
      <c r="AD18" s="123"/>
      <c r="AE18" s="105"/>
    </row>
    <row r="19" spans="1:31" ht="13.5">
      <c r="A19" s="139"/>
      <c r="B19" s="140"/>
      <c r="C19" s="141"/>
      <c r="D19" s="141"/>
      <c r="E19" s="142"/>
      <c r="F19" s="142"/>
      <c r="G19" s="142"/>
      <c r="H19" s="139"/>
      <c r="I19" s="142"/>
      <c r="J19" s="141"/>
      <c r="K19" s="141"/>
      <c r="L19" s="141"/>
      <c r="M19" s="143"/>
      <c r="N19" s="145"/>
      <c r="O19" s="146"/>
      <c r="P19" s="144"/>
      <c r="Q19" s="145"/>
      <c r="R19" s="146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7"/>
      <c r="AE19" s="145"/>
    </row>
    <row r="20" spans="1:31" ht="13.5">
      <c r="A20" s="148"/>
      <c r="B20" s="149"/>
      <c r="C20" s="148"/>
      <c r="D20" s="148"/>
      <c r="E20" s="150"/>
      <c r="F20" s="150"/>
      <c r="G20" s="150"/>
      <c r="H20" s="150"/>
      <c r="I20" s="151"/>
      <c r="J20" s="148"/>
      <c r="K20" s="148"/>
      <c r="L20" s="148"/>
      <c r="M20" s="152"/>
      <c r="N20" s="131"/>
      <c r="O20" s="154"/>
      <c r="P20" s="153"/>
      <c r="Q20" s="131"/>
      <c r="R20" s="154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5"/>
      <c r="AE20" s="131"/>
    </row>
    <row r="21" spans="1:31" ht="15">
      <c r="A21" s="124"/>
      <c r="B21" s="124"/>
      <c r="C21" s="125"/>
      <c r="D21" s="124"/>
      <c r="E21" s="124"/>
      <c r="F21" s="124"/>
      <c r="G21" s="125"/>
      <c r="H21" s="125"/>
      <c r="I21" s="125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</row>
    <row r="22" spans="1:31" ht="15">
      <c r="A22" s="127"/>
      <c r="B22" s="127"/>
      <c r="C22" s="128"/>
      <c r="D22" s="127"/>
      <c r="E22" s="127"/>
      <c r="F22" s="127"/>
      <c r="G22" s="128"/>
      <c r="H22" s="128"/>
      <c r="I22" s="128"/>
      <c r="J22" s="129"/>
      <c r="K22" s="129"/>
      <c r="L22" s="129"/>
      <c r="M22" s="129"/>
      <c r="N22" s="130"/>
      <c r="O22" s="130"/>
      <c r="P22" s="130"/>
      <c r="Q22" s="156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1:31" ht="15">
      <c r="A23" s="132"/>
      <c r="B23" s="132"/>
      <c r="C23" s="133"/>
      <c r="D23" s="132"/>
      <c r="E23" s="132"/>
      <c r="F23" s="132"/>
      <c r="G23" s="133"/>
      <c r="H23" s="133"/>
      <c r="I23" s="133"/>
      <c r="J23" s="134"/>
      <c r="K23" s="134"/>
      <c r="L23" s="134"/>
      <c r="M23" s="134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6"/>
    </row>
    <row r="24" spans="1:31" ht="15">
      <c r="A24" s="137"/>
      <c r="B24" s="137"/>
      <c r="C24" s="137"/>
      <c r="D24" s="137"/>
      <c r="E24" s="137"/>
      <c r="F24" s="137"/>
      <c r="G24" s="92"/>
      <c r="H24" s="137"/>
      <c r="I24" s="137"/>
      <c r="J24" s="137"/>
      <c r="K24" s="92"/>
      <c r="L24" s="137"/>
      <c r="M24" s="137"/>
      <c r="N24" s="92"/>
      <c r="O24" s="137"/>
      <c r="P24" s="137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6"/>
    </row>
    <row r="25" spans="1:31" ht="13.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</sheetData>
  <sheetProtection/>
  <mergeCells count="7">
    <mergeCell ref="E8:R8"/>
    <mergeCell ref="E9:Q9"/>
    <mergeCell ref="E10:R10"/>
    <mergeCell ref="K14:M14"/>
    <mergeCell ref="K15:M15"/>
    <mergeCell ref="N14:P14"/>
    <mergeCell ref="N15:P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2020-09-18T06:01:52Z</cp:lastPrinted>
  <dcterms:created xsi:type="dcterms:W3CDTF">2020-09-16T08:23:00Z</dcterms:created>
  <dcterms:modified xsi:type="dcterms:W3CDTF">2020-10-19T05:15:56Z</dcterms:modified>
  <cp:category/>
  <cp:version/>
  <cp:contentType/>
  <cp:contentStatus/>
</cp:coreProperties>
</file>